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ФСГС!$12:$12</definedName>
    <definedName name="_xlnm.Print_Area" localSheetId="0">ФСГС!$A$1:$AA$221</definedName>
  </definedNames>
  <calcPr calcId="152511"/>
</workbook>
</file>

<file path=xl/calcChain.xml><?xml version="1.0" encoding="utf-8"?>
<calcChain xmlns="http://schemas.openxmlformats.org/spreadsheetml/2006/main">
  <c r="Z112" i="8" l="1"/>
  <c r="Z108" i="8"/>
  <c r="Z100" i="8"/>
  <c r="Z104" i="8"/>
  <c r="Z97" i="8"/>
  <c r="Z96" i="8"/>
  <c r="Z187" i="8" l="1"/>
  <c r="Z134" i="8"/>
  <c r="Z129" i="8"/>
  <c r="Z121" i="8"/>
  <c r="Z86" i="8"/>
  <c r="Z70" i="8"/>
  <c r="Z24" i="8"/>
  <c r="V24" i="8"/>
  <c r="W24" i="8"/>
  <c r="X24" i="8"/>
  <c r="Y24" i="8"/>
  <c r="U24" i="8"/>
  <c r="T24" i="8"/>
  <c r="Z160" i="8" l="1"/>
  <c r="Z159" i="8"/>
  <c r="U97" i="8"/>
  <c r="V97" i="8"/>
  <c r="W97" i="8"/>
  <c r="X97" i="8"/>
  <c r="Y97" i="8"/>
  <c r="U98" i="8"/>
  <c r="V98" i="8"/>
  <c r="W98" i="8"/>
  <c r="X98" i="8"/>
  <c r="Y98" i="8"/>
  <c r="T97" i="8"/>
  <c r="T98" i="8"/>
  <c r="Z102" i="8"/>
  <c r="Z101" i="8"/>
  <c r="Z106" i="8"/>
  <c r="Z105" i="8"/>
  <c r="Z110" i="8"/>
  <c r="Z109" i="8"/>
  <c r="Z113" i="8"/>
  <c r="Z114" i="8"/>
  <c r="Z39" i="8"/>
  <c r="Z40" i="8"/>
  <c r="Z98" i="8" l="1"/>
  <c r="Z217" i="8"/>
  <c r="Z215" i="8"/>
  <c r="Z214" i="8"/>
  <c r="Z93" i="8"/>
  <c r="Y23" i="8"/>
  <c r="X23" i="8"/>
  <c r="W23" i="8"/>
  <c r="V23" i="8"/>
  <c r="U23" i="8"/>
  <c r="T23" i="8"/>
  <c r="Y148" i="8"/>
  <c r="X148" i="8"/>
  <c r="W148" i="8"/>
  <c r="V148" i="8"/>
  <c r="U148" i="8"/>
  <c r="T148" i="8"/>
  <c r="T147" i="8"/>
  <c r="T119" i="8"/>
  <c r="U119" i="8"/>
  <c r="V119" i="8"/>
  <c r="W119" i="8"/>
  <c r="X119" i="8"/>
  <c r="Z209" i="8" l="1"/>
  <c r="U118" i="8" l="1"/>
  <c r="V118" i="8"/>
  <c r="W118" i="8"/>
  <c r="X118" i="8"/>
  <c r="Y118" i="8"/>
  <c r="T118" i="8"/>
  <c r="T134" i="8"/>
  <c r="U134" i="8"/>
  <c r="V134" i="8"/>
  <c r="U189" i="8"/>
  <c r="V189" i="8"/>
  <c r="W189" i="8"/>
  <c r="X189" i="8"/>
  <c r="Y189" i="8"/>
  <c r="T189" i="8"/>
  <c r="U145" i="8" l="1"/>
  <c r="V145" i="8"/>
  <c r="W145" i="8"/>
  <c r="X145" i="8"/>
  <c r="Y145" i="8"/>
  <c r="T145" i="8"/>
  <c r="T58" i="8"/>
  <c r="U58" i="8"/>
  <c r="V58" i="8"/>
  <c r="W58" i="8"/>
  <c r="X58" i="8"/>
  <c r="T117" i="8" l="1"/>
  <c r="U117" i="8"/>
  <c r="V117" i="8"/>
  <c r="W117" i="8"/>
  <c r="X117" i="8"/>
  <c r="U146" i="8"/>
  <c r="V146" i="8"/>
  <c r="W146" i="8"/>
  <c r="X146" i="8"/>
  <c r="Y146" i="8"/>
  <c r="U147" i="8"/>
  <c r="V147" i="8"/>
  <c r="W147" i="8"/>
  <c r="X147" i="8"/>
  <c r="Y147" i="8"/>
  <c r="T146" i="8"/>
  <c r="T153" i="8"/>
  <c r="U153" i="8"/>
  <c r="V153" i="8"/>
  <c r="W153" i="8"/>
  <c r="X153" i="8"/>
  <c r="V210" i="8"/>
  <c r="W210" i="8"/>
  <c r="X210" i="8"/>
  <c r="Y210" i="8"/>
  <c r="T210" i="8"/>
  <c r="U211" i="8"/>
  <c r="V211" i="8"/>
  <c r="W211" i="8"/>
  <c r="X211" i="8"/>
  <c r="Y211" i="8"/>
  <c r="T133" i="8" l="1"/>
  <c r="V133" i="8"/>
  <c r="U29" i="8" l="1"/>
  <c r="V29" i="8"/>
  <c r="W29" i="8"/>
  <c r="X29" i="8"/>
  <c r="Y29" i="8"/>
  <c r="T29" i="8"/>
  <c r="U28" i="8"/>
  <c r="V28" i="8"/>
  <c r="W28" i="8"/>
  <c r="X28" i="8"/>
  <c r="Y28" i="8"/>
  <c r="T28" i="8"/>
  <c r="Y26" i="8"/>
  <c r="Y43" i="8"/>
  <c r="Y50" i="8"/>
  <c r="Y31" i="8" s="1"/>
  <c r="Y58" i="8"/>
  <c r="Y49" i="8" s="1"/>
  <c r="Y61" i="8"/>
  <c r="Y32" i="8" s="1"/>
  <c r="Y68" i="8"/>
  <c r="Y69" i="8"/>
  <c r="Y70" i="8"/>
  <c r="Y71" i="8"/>
  <c r="Y33" i="8" s="1"/>
  <c r="Y90" i="8"/>
  <c r="Y95" i="8"/>
  <c r="Y96" i="8"/>
  <c r="Y117" i="8"/>
  <c r="Y119" i="8"/>
  <c r="Y25" i="8" s="1"/>
  <c r="Y144" i="8"/>
  <c r="Y133" i="8"/>
  <c r="Y134" i="8"/>
  <c r="Y153" i="8"/>
  <c r="Y193" i="8"/>
  <c r="Y190" i="8" s="1"/>
  <c r="Y194" i="8"/>
  <c r="Y191" i="8" s="1"/>
  <c r="Y195" i="8"/>
  <c r="Y192" i="8" s="1"/>
  <c r="Y22" i="8" l="1"/>
  <c r="Y60" i="8"/>
  <c r="Y27" i="8" s="1"/>
  <c r="Y13" i="8" l="1"/>
  <c r="Z91" i="8" l="1"/>
  <c r="X90" i="8"/>
  <c r="W90" i="8"/>
  <c r="V90" i="8"/>
  <c r="U90" i="8"/>
  <c r="T90" i="8"/>
  <c r="Z90" i="8" l="1"/>
  <c r="Z92" i="8"/>
  <c r="U26" i="8" l="1"/>
  <c r="V26" i="8"/>
  <c r="W26" i="8"/>
  <c r="X26" i="8"/>
  <c r="T26" i="8"/>
  <c r="X134" i="8" l="1"/>
  <c r="Z123" i="8" l="1"/>
  <c r="Z124" i="8"/>
  <c r="Z132" i="8"/>
  <c r="Z131" i="8"/>
  <c r="Z130" i="8"/>
  <c r="Z128" i="8"/>
  <c r="Z119" i="8" l="1"/>
  <c r="Z25" i="8"/>
  <c r="Z125" i="8"/>
  <c r="Z120" i="8"/>
  <c r="Z122" i="8"/>
  <c r="Z157" i="8" l="1"/>
  <c r="Z158" i="8"/>
  <c r="Z156" i="8" l="1"/>
  <c r="W25" i="8" l="1"/>
  <c r="W22" i="8" s="1"/>
  <c r="U179" i="8" l="1"/>
  <c r="V179" i="8"/>
  <c r="U180" i="8"/>
  <c r="V180" i="8"/>
  <c r="U195" i="8" l="1"/>
  <c r="U192" i="8" s="1"/>
  <c r="V195" i="8"/>
  <c r="V192" i="8" s="1"/>
  <c r="W195" i="8"/>
  <c r="W192" i="8" s="1"/>
  <c r="X195" i="8"/>
  <c r="X192" i="8" s="1"/>
  <c r="T195" i="8"/>
  <c r="T192" i="8" s="1"/>
  <c r="Z207" i="8"/>
  <c r="Z204" i="8"/>
  <c r="Z201" i="8"/>
  <c r="Z198" i="8"/>
  <c r="Z185" i="8"/>
  <c r="Z184" i="8"/>
  <c r="V178" i="8"/>
  <c r="U178" i="8"/>
  <c r="X175" i="8"/>
  <c r="X169" i="8"/>
  <c r="X172" i="8"/>
  <c r="X166" i="8"/>
  <c r="Z195" i="8" l="1"/>
  <c r="Z183" i="8"/>
  <c r="Z139" i="8"/>
  <c r="Z141" i="8"/>
  <c r="Z142" i="8"/>
  <c r="Z140" i="8"/>
  <c r="Z138" i="8"/>
  <c r="Z136" i="8"/>
  <c r="W134" i="8"/>
  <c r="X133" i="8"/>
  <c r="W133" i="8"/>
  <c r="Z135" i="8" l="1"/>
  <c r="U133" i="8"/>
  <c r="Z133" i="8" s="1"/>
  <c r="Z137" i="8"/>
  <c r="V193" i="8" l="1"/>
  <c r="V190" i="8" s="1"/>
  <c r="V167" i="8" l="1"/>
  <c r="V175" i="8"/>
  <c r="V172" i="8"/>
  <c r="V169" i="8"/>
  <c r="V166" i="8"/>
  <c r="Z89" i="8" l="1"/>
  <c r="V60" i="8" l="1"/>
  <c r="Z66" i="8"/>
  <c r="Z35" i="8" l="1"/>
  <c r="Z38" i="8"/>
  <c r="U216" i="8" l="1"/>
  <c r="Z216" i="8" l="1"/>
  <c r="U210" i="8"/>
  <c r="Z213" i="8"/>
  <c r="X25" i="8" l="1"/>
  <c r="X22" i="8" s="1"/>
  <c r="V144" i="8" l="1"/>
  <c r="W144" i="8"/>
  <c r="X144" i="8"/>
  <c r="U144" i="8" l="1"/>
  <c r="U175" i="8" l="1"/>
  <c r="U172" i="8"/>
  <c r="U169" i="8"/>
  <c r="U166" i="8"/>
  <c r="Z23" i="8" l="1"/>
  <c r="Z22" i="8"/>
  <c r="X193" i="8"/>
  <c r="X190" i="8" s="1"/>
  <c r="Z212" i="8" l="1"/>
  <c r="Z87" i="8"/>
  <c r="Z85" i="8"/>
  <c r="Z83" i="8"/>
  <c r="Z81" i="8"/>
  <c r="Z79" i="8"/>
  <c r="Z77" i="8"/>
  <c r="Z75" i="8"/>
  <c r="Z73" i="8"/>
  <c r="Z37" i="8"/>
  <c r="Z42" i="8"/>
  <c r="Z175" i="8"/>
  <c r="Z169" i="8"/>
  <c r="Z166" i="8"/>
  <c r="Z206" i="8"/>
  <c r="Z203" i="8"/>
  <c r="Z200" i="8"/>
  <c r="Z197" i="8"/>
  <c r="Z177" i="8"/>
  <c r="Z176" i="8"/>
  <c r="Z174" i="8"/>
  <c r="Z173" i="8"/>
  <c r="Z172" i="8"/>
  <c r="Z171" i="8"/>
  <c r="Z170" i="8"/>
  <c r="Z168" i="8"/>
  <c r="Z167" i="8"/>
  <c r="Z162" i="8"/>
  <c r="Z155" i="8"/>
  <c r="Z50" i="8" l="1"/>
  <c r="Z36" i="8" l="1"/>
  <c r="X194" i="8" l="1"/>
  <c r="U193" i="8"/>
  <c r="U190" i="8" s="1"/>
  <c r="W193" i="8"/>
  <c r="W190" i="8" s="1"/>
  <c r="U194" i="8"/>
  <c r="V194" i="8"/>
  <c r="W194" i="8"/>
  <c r="T194" i="8"/>
  <c r="Z194" i="8" l="1"/>
  <c r="Z58" i="8" l="1"/>
  <c r="U71" i="8" l="1"/>
  <c r="U33" i="8" s="1"/>
  <c r="Z189" i="8" l="1"/>
  <c r="Z88" i="8" l="1"/>
  <c r="Z117" i="8"/>
  <c r="Z115" i="8"/>
  <c r="Z205" i="8"/>
  <c r="Z111" i="8"/>
  <c r="Z84" i="8"/>
  <c r="Z103" i="8"/>
  <c r="Z80" i="8"/>
  <c r="Z76" i="8"/>
  <c r="Z53" i="8"/>
  <c r="Z202" i="8"/>
  <c r="Z55" i="8"/>
  <c r="Z196" i="8"/>
  <c r="Z99" i="8"/>
  <c r="Z72" i="8"/>
  <c r="Z62" i="8"/>
  <c r="Z165" i="8" l="1"/>
  <c r="U25" i="8" l="1"/>
  <c r="U22" i="8" s="1"/>
  <c r="V25" i="8"/>
  <c r="V22" i="8" s="1"/>
  <c r="T25" i="8"/>
  <c r="T22" i="8" s="1"/>
  <c r="Z28" i="8" l="1"/>
  <c r="Z153" i="8"/>
  <c r="T71" i="8" l="1"/>
  <c r="X71" i="8"/>
  <c r="X33" i="8" s="1"/>
  <c r="W71" i="8"/>
  <c r="W33" i="8" s="1"/>
  <c r="Z210" i="8"/>
  <c r="T33" i="8" l="1"/>
  <c r="V71" i="8"/>
  <c r="V33" i="8" s="1"/>
  <c r="U68" i="8"/>
  <c r="Z33" i="8" l="1"/>
  <c r="Z71" i="8"/>
  <c r="Z51" i="8"/>
  <c r="Z199" i="8"/>
  <c r="Z107" i="8"/>
  <c r="Z64" i="8"/>
  <c r="T211" i="8"/>
  <c r="Z211" i="8"/>
  <c r="X191" i="8"/>
  <c r="W191" i="8"/>
  <c r="V191" i="8"/>
  <c r="U191" i="8"/>
  <c r="Z143" i="8"/>
  <c r="X96" i="8"/>
  <c r="W96" i="8"/>
  <c r="V96" i="8"/>
  <c r="U96" i="8"/>
  <c r="X95" i="8"/>
  <c r="W95" i="8"/>
  <c r="V95" i="8"/>
  <c r="U95" i="8"/>
  <c r="X70" i="8"/>
  <c r="W70" i="8"/>
  <c r="V70" i="8"/>
  <c r="U70" i="8"/>
  <c r="T70" i="8"/>
  <c r="X69" i="8"/>
  <c r="W69" i="8"/>
  <c r="V69" i="8"/>
  <c r="U69" i="8"/>
  <c r="T69" i="8"/>
  <c r="X68" i="8"/>
  <c r="W68" i="8"/>
  <c r="V68" i="8"/>
  <c r="X61" i="8"/>
  <c r="X32" i="8" s="1"/>
  <c r="W61" i="8"/>
  <c r="W32" i="8" s="1"/>
  <c r="V61" i="8"/>
  <c r="V32" i="8" s="1"/>
  <c r="U61" i="8"/>
  <c r="U32" i="8" s="1"/>
  <c r="T61" i="8"/>
  <c r="T32" i="8" s="1"/>
  <c r="X60" i="8"/>
  <c r="W60" i="8"/>
  <c r="U60" i="8"/>
  <c r="Z57" i="8"/>
  <c r="X50" i="8"/>
  <c r="X31" i="8" s="1"/>
  <c r="W50" i="8"/>
  <c r="W31" i="8" s="1"/>
  <c r="V50" i="8"/>
  <c r="V31" i="8" s="1"/>
  <c r="U50" i="8"/>
  <c r="U31" i="8" s="1"/>
  <c r="T50" i="8"/>
  <c r="T31" i="8" s="1"/>
  <c r="X49" i="8"/>
  <c r="W49" i="8"/>
  <c r="V49" i="8"/>
  <c r="U49" i="8"/>
  <c r="Z46" i="8"/>
  <c r="Z45" i="8"/>
  <c r="Z44" i="8"/>
  <c r="X43" i="8"/>
  <c r="W43" i="8"/>
  <c r="V43" i="8"/>
  <c r="U43" i="8"/>
  <c r="Z29" i="8"/>
  <c r="T20" i="8"/>
  <c r="U20" i="8" s="1"/>
  <c r="V20" i="8" s="1"/>
  <c r="W20" i="8" s="1"/>
  <c r="X20" i="8" s="1"/>
  <c r="T19" i="8"/>
  <c r="U19" i="8" s="1"/>
  <c r="V19" i="8" s="1"/>
  <c r="T18" i="8"/>
  <c r="U18" i="8" s="1"/>
  <c r="V18" i="8" s="1"/>
  <c r="W18" i="8" s="1"/>
  <c r="X18" i="8" s="1"/>
  <c r="T17" i="8"/>
  <c r="U17" i="8" s="1"/>
  <c r="V17" i="8" s="1"/>
  <c r="W17" i="8" s="1"/>
  <c r="X17" i="8" s="1"/>
  <c r="T16" i="8"/>
  <c r="U16" i="8" s="1"/>
  <c r="V16" i="8" s="1"/>
  <c r="T15" i="8"/>
  <c r="U15" i="8" s="1"/>
  <c r="V15" i="8" s="1"/>
  <c r="W15" i="8" s="1"/>
  <c r="X15" i="8" s="1"/>
  <c r="T14" i="8"/>
  <c r="U14" i="8" s="1"/>
  <c r="W27" i="8" l="1"/>
  <c r="U27" i="8"/>
  <c r="V27" i="8"/>
  <c r="X27" i="8"/>
  <c r="Z26" i="8"/>
  <c r="Z69" i="8"/>
  <c r="Z146" i="8"/>
  <c r="Z164" i="8"/>
  <c r="T96" i="8"/>
  <c r="T193" i="8"/>
  <c r="T60" i="8"/>
  <c r="Z60" i="8" s="1"/>
  <c r="Z43" i="8"/>
  <c r="T95" i="8"/>
  <c r="Z95" i="8" s="1"/>
  <c r="T68" i="8"/>
  <c r="Z68" i="8" s="1"/>
  <c r="T49" i="8"/>
  <c r="W16" i="8"/>
  <c r="X16" i="8" s="1"/>
  <c r="V14" i="8"/>
  <c r="W14" i="8" s="1"/>
  <c r="X14" i="8" s="1"/>
  <c r="W19" i="8"/>
  <c r="X19" i="8" s="1"/>
  <c r="Z15" i="8"/>
  <c r="Z18" i="8"/>
  <c r="Z17" i="8"/>
  <c r="Z20" i="8"/>
  <c r="T27" i="8" l="1"/>
  <c r="Z193" i="8"/>
  <c r="T190" i="8"/>
  <c r="Z190" i="8" s="1"/>
  <c r="Z49" i="8"/>
  <c r="Z148" i="8"/>
  <c r="V13" i="8"/>
  <c r="Z147" i="8"/>
  <c r="U13" i="8"/>
  <c r="X13" i="8"/>
  <c r="W13" i="8"/>
  <c r="Z192" i="8"/>
  <c r="T191" i="8"/>
  <c r="Z191" i="8" s="1"/>
  <c r="Z16" i="8"/>
  <c r="Z19" i="8"/>
  <c r="Z14" i="8"/>
  <c r="Z27" i="8" l="1"/>
  <c r="Z163" i="8" l="1"/>
  <c r="Z145" i="8"/>
  <c r="T13" i="8" l="1"/>
  <c r="Z13" i="8" s="1"/>
</calcChain>
</file>

<file path=xl/sharedStrings.xml><?xml version="1.0" encoding="utf-8"?>
<sst xmlns="http://schemas.openxmlformats.org/spreadsheetml/2006/main" count="1385" uniqueCount="224">
  <si>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</si>
  <si>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</si>
  <si>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</si>
  <si>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</si>
  <si>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</si>
  <si>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</si>
  <si>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</si>
  <si>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</si>
  <si>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</si>
  <si>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</si>
  <si>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</si>
  <si>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</si>
  <si>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</si>
  <si>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</si>
  <si>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</si>
  <si>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</si>
  <si>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</si>
  <si>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</si>
  <si>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</si>
  <si>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</si>
  <si>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</si>
  <si>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</si>
  <si>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</si>
  <si>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</si>
  <si>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</si>
  <si>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</si>
  <si>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</si>
  <si>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</si>
  <si>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</si>
  <si>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</si>
  <si>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</si>
  <si>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</si>
  <si>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</si>
  <si>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</si>
  <si>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</si>
  <si>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</si>
  <si>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</si>
  <si>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</si>
  <si>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</si>
  <si>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</si>
  <si>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</si>
  <si>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</si>
  <si>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</si>
  <si>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</si>
  <si>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</si>
  <si>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</si>
  <si>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</si>
  <si>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</si>
  <si>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</si>
  <si>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</si>
  <si>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</si>
  <si>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</si>
  <si>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</si>
  <si>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</si>
  <si>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</si>
  <si>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</si>
  <si>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</si>
  <si>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</si>
  <si>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</si>
  <si>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</si>
  <si>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</si>
  <si>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</si>
  <si>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</si>
  <si>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</si>
  <si>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</si>
  <si>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</si>
  <si>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</si>
  <si>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</si>
  <si>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</si>
  <si>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</si>
  <si>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</si>
  <si>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</si>
  <si>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</si>
  <si>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</si>
  <si>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</si>
  <si>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</si>
  <si>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</si>
  <si>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</si>
  <si>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</si>
  <si>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</si>
  <si>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</si>
  <si>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</si>
  <si>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</si>
  <si>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</si>
  <si>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</si>
  <si>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</si>
  <si>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</si>
  <si>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</si>
  <si>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</si>
  <si>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</si>
  <si>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</si>
  <si>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</si>
  <si>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</si>
  <si>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</si>
  <si>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</si>
  <si>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</si>
  <si>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</si>
  <si>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</si>
  <si>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</si>
  <si>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</si>
  <si>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</si>
  <si>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</si>
  <si>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</si>
  <si>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</si>
  <si>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</si>
  <si>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</si>
  <si>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</si>
  <si>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</si>
  <si>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</si>
  <si>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</si>
  <si>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</si>
  <si>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</si>
  <si>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</si>
  <si>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</si>
  <si>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</si>
  <si>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</si>
  <si>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</si>
  <si>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</si>
  <si>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</si>
  <si>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</si>
  <si>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</si>
  <si>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</si>
  <si>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</si>
  <si>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</si>
  <si>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</si>
  <si>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</si>
  <si>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</si>
  <si>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</si>
  <si>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</si>
  <si>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</si>
  <si>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</si>
  <si>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</si>
  <si>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</si>
  <si>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</si>
  <si>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</si>
  <si>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</si>
  <si>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</si>
  <si>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</si>
  <si>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</si>
  <si>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</si>
  <si>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</si>
  <si>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</si>
  <si>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</si>
  <si>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</si>
  <si>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</si>
  <si>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</si>
  <si>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</si>
  <si>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</si>
  <si>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</si>
  <si>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</si>
  <si>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</si>
  <si>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</si>
  <si>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</si>
  <si>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</si>
  <si>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</si>
  <si>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</si>
  <si>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</si>
  <si>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</si>
  <si>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</si>
  <si>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</si>
  <si>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</si>
  <si>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</si>
  <si>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</si>
  <si>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</si>
  <si>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t>было 2159</t>
  </si>
  <si>
    <t>1,06</t>
  </si>
  <si>
    <t>33,9</t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</si>
  <si>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</si>
  <si>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</si>
  <si>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</si>
  <si>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</si>
  <si>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</si>
  <si>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</si>
  <si>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</si>
  <si>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</si>
  <si>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</si>
  <si>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</si>
  <si>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</si>
  <si>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</si>
  <si>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</si>
  <si>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</si>
  <si>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</si>
  <si>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</si>
  <si>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</si>
  <si>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Приложение 1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</si>
  <si>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</si>
  <si>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</si>
  <si>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</si>
  <si>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</si>
  <si>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</si>
  <si>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</si>
  <si>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Мероприятие 1.08 
</t>
    </r>
    <r>
      <rPr>
        <sz val="12"/>
        <rFont val="Times New Roman"/>
        <family val="1"/>
        <charset val="204"/>
      </rPr>
      <t>«Установка, демонтаж, содержание, переоборудование и ремонт детских и спортивных площадок»</t>
    </r>
  </si>
  <si>
    <r>
      <rPr>
        <b/>
        <sz val="12"/>
        <color theme="1"/>
        <rFont val="Times New Roman"/>
        <family val="1"/>
        <charset val="204"/>
      </rPr>
      <t xml:space="preserve">Показатель 3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</si>
  <si>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</si>
  <si>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6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</si>
  <si>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</si>
  <si>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9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</si>
  <si>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</si>
  <si>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12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</si>
  <si>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</si>
  <si>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 xml:space="preserve">Показатель 15 </t>
    </r>
    <r>
      <rPr>
        <sz val="12"/>
        <color theme="1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</si>
  <si>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</si>
  <si>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</si>
  <si>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</si>
  <si>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</si>
  <si>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color theme="1"/>
        <rFont val="Times New Roman"/>
        <family val="1"/>
        <charset val="204"/>
      </rPr>
      <t>Показатель 14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</si>
  <si>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color theme="1"/>
        <rFont val="Times New Roman"/>
        <family val="1"/>
        <charset val="204"/>
      </rPr>
      <t>Показатель 11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</si>
  <si>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color theme="1"/>
        <rFont val="Times New Roman"/>
        <family val="1"/>
        <charset val="204"/>
      </rPr>
      <t>Показатель 8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</si>
  <si>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color theme="1"/>
        <rFont val="Times New Roman"/>
        <family val="1"/>
        <charset val="204"/>
      </rPr>
      <t>Показатель 5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</si>
  <si>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</si>
  <si>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</si>
  <si>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</si>
  <si>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</si>
  <si>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t xml:space="preserve">Показатель 5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</si>
  <si>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</si>
  <si>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</si>
  <si>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</si>
  <si>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</si>
  <si>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Показатель 11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</si>
  <si>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</si>
  <si>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«Установка, демонтаж, содержание, переоборудование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</si>
  <si>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</si>
  <si>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</si>
  <si>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r>
      <rPr>
        <b/>
        <sz val="12"/>
        <color theme="1"/>
        <rFont val="Times New Roman"/>
        <family val="1"/>
        <charset val="204"/>
      </rPr>
      <t>Показатель 2</t>
    </r>
    <r>
      <rPr>
        <sz val="12"/>
        <color theme="1"/>
        <rFont val="Times New Roman"/>
        <family val="1"/>
        <charset val="204"/>
      </rPr>
      <t xml:space="preserve">
«Количество установленных детских и спортивных площадок»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</si>
</sst>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1"/>
  <sheetViews>
    <sheetView tabSelected="1" view="pageBreakPreview" zoomScale="90" zoomScaleNormal="90" zoomScaleSheetLayoutView="90" zoomScalePageLayoutView="62" workbookViewId="0">
      <selection activeCell="A221" sqref="A221:AA221"/>
    </sheetView>
  </sheetViews>
  <sheetFormatPr defaultColWidth="8.5703125" defaultRowHeight="15.75" x14ac:dyDescent="0.25"/>
  <cols>
    <col min="1" max="17" width="2.7109375" style="8" customWidth="1"/>
    <col min="18" max="18" width="8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5" width="10.140625" style="7" customWidth="1"/>
    <col min="26" max="26" width="12" style="8" customWidth="1"/>
    <col min="27" max="27" width="7.28515625" style="7" customWidth="1"/>
    <col min="28" max="28" width="12.85546875" style="88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13.9" customHeight="1" x14ac:dyDescent="0.25">
      <c r="A1" s="159" t="s">
        <v>184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87"/>
      <c r="AC1" s="87"/>
      <c r="AD1" s="87"/>
    </row>
    <row r="2" spans="1:34" x14ac:dyDescent="0.25">
      <c r="A2" s="159" t="s">
        <v>26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9"/>
    </row>
    <row r="3" spans="1:34" x14ac:dyDescent="0.25">
      <c r="A3" s="159" t="s">
        <v>43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9"/>
    </row>
    <row r="4" spans="1:34" x14ac:dyDescent="0.25">
      <c r="A4" s="159" t="s">
        <v>183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1:34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20"/>
      <c r="S5" s="120"/>
      <c r="T5" s="120"/>
      <c r="U5" s="120"/>
      <c r="V5" s="11"/>
      <c r="W5" s="120"/>
      <c r="X5" s="160"/>
      <c r="Y5" s="160"/>
      <c r="Z5" s="160"/>
      <c r="AA5" s="160"/>
    </row>
    <row r="6" spans="1:34" ht="18.75" x14ac:dyDescent="0.25">
      <c r="A6" s="154" t="s">
        <v>12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9"/>
      <c r="AC6" s="12"/>
    </row>
    <row r="7" spans="1:34" ht="18.75" x14ac:dyDescent="0.25">
      <c r="A7" s="154" t="s">
        <v>185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</row>
    <row r="8" spans="1:34" x14ac:dyDescent="0.25">
      <c r="A8" s="155" t="s">
        <v>50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</row>
    <row r="9" spans="1:34" ht="9" customHeight="1" x14ac:dyDescent="0.25">
      <c r="V9" s="13"/>
    </row>
    <row r="10" spans="1:34" s="84" customFormat="1" ht="40.15" customHeight="1" x14ac:dyDescent="0.25">
      <c r="A10" s="156" t="s">
        <v>16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 t="s">
        <v>13</v>
      </c>
      <c r="S10" s="157" t="s">
        <v>33</v>
      </c>
      <c r="T10" s="157" t="s">
        <v>14</v>
      </c>
      <c r="U10" s="157"/>
      <c r="V10" s="157"/>
      <c r="W10" s="157"/>
      <c r="X10" s="157"/>
      <c r="Y10" s="157"/>
      <c r="Z10" s="158" t="s">
        <v>10</v>
      </c>
      <c r="AA10" s="158"/>
      <c r="AB10" s="9"/>
      <c r="AC10" s="9"/>
      <c r="AD10" s="9"/>
      <c r="AE10" s="9"/>
      <c r="AF10" s="9"/>
      <c r="AG10" s="9"/>
    </row>
    <row r="11" spans="1:34" s="84" customFormat="1" ht="51.6" customHeight="1" x14ac:dyDescent="0.25">
      <c r="A11" s="156" t="s">
        <v>29</v>
      </c>
      <c r="B11" s="156"/>
      <c r="C11" s="156"/>
      <c r="D11" s="156" t="s">
        <v>27</v>
      </c>
      <c r="E11" s="156"/>
      <c r="F11" s="156" t="s">
        <v>28</v>
      </c>
      <c r="G11" s="156"/>
      <c r="H11" s="156" t="s">
        <v>17</v>
      </c>
      <c r="I11" s="156"/>
      <c r="J11" s="156"/>
      <c r="K11" s="156"/>
      <c r="L11" s="156"/>
      <c r="M11" s="156"/>
      <c r="N11" s="156"/>
      <c r="O11" s="156"/>
      <c r="P11" s="156"/>
      <c r="Q11" s="156"/>
      <c r="R11" s="157"/>
      <c r="S11" s="157"/>
      <c r="T11" s="118">
        <v>2025</v>
      </c>
      <c r="U11" s="118">
        <v>2026</v>
      </c>
      <c r="V11" s="127">
        <v>2027</v>
      </c>
      <c r="W11" s="127">
        <v>2028</v>
      </c>
      <c r="X11" s="127">
        <v>2029</v>
      </c>
      <c r="Y11" s="118">
        <v>2030</v>
      </c>
      <c r="Z11" s="118" t="s">
        <v>11</v>
      </c>
      <c r="AA11" s="118" t="s">
        <v>30</v>
      </c>
      <c r="AB11" s="14"/>
      <c r="AC11" s="15"/>
      <c r="AD11" s="15"/>
      <c r="AE11" s="16"/>
      <c r="AF11" s="16"/>
      <c r="AG11" s="16"/>
    </row>
    <row r="12" spans="1:34" s="84" customFormat="1" ht="15.75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  <c r="W12" s="17">
        <v>23</v>
      </c>
      <c r="X12" s="17">
        <v>24</v>
      </c>
      <c r="Y12" s="17">
        <v>26</v>
      </c>
      <c r="Z12" s="17">
        <v>27</v>
      </c>
      <c r="AA12" s="17">
        <v>28</v>
      </c>
      <c r="AB12" s="18"/>
      <c r="AC12" s="19"/>
      <c r="AD12" s="20"/>
      <c r="AE12" s="16"/>
      <c r="AF12" s="16"/>
      <c r="AG12" s="16"/>
    </row>
    <row r="13" spans="1:34" s="8" customFormat="1" ht="33.6" customHeight="1" x14ac:dyDescent="0.25">
      <c r="A13" s="21"/>
      <c r="B13" s="21"/>
      <c r="C13" s="21"/>
      <c r="D13" s="21"/>
      <c r="E13" s="21"/>
      <c r="F13" s="21"/>
      <c r="G13" s="21"/>
      <c r="H13" s="21" t="s">
        <v>19</v>
      </c>
      <c r="I13" s="21" t="s">
        <v>24</v>
      </c>
      <c r="J13" s="21" t="s">
        <v>18</v>
      </c>
      <c r="K13" s="21" t="s">
        <v>18</v>
      </c>
      <c r="L13" s="21" t="s">
        <v>18</v>
      </c>
      <c r="M13" s="21" t="s">
        <v>18</v>
      </c>
      <c r="N13" s="21" t="s">
        <v>18</v>
      </c>
      <c r="O13" s="21" t="s">
        <v>18</v>
      </c>
      <c r="P13" s="21" t="s">
        <v>18</v>
      </c>
      <c r="Q13" s="21" t="s">
        <v>18</v>
      </c>
      <c r="R13" s="22" t="s">
        <v>15</v>
      </c>
      <c r="S13" s="23" t="s">
        <v>0</v>
      </c>
      <c r="T13" s="24">
        <f t="shared" ref="T13:Y13" si="0">T27+T145+T190+T210</f>
        <v>327299.09999999998</v>
      </c>
      <c r="U13" s="24">
        <f t="shared" si="0"/>
        <v>308890</v>
      </c>
      <c r="V13" s="24">
        <f t="shared" si="0"/>
        <v>308890</v>
      </c>
      <c r="W13" s="24">
        <f t="shared" si="0"/>
        <v>308890</v>
      </c>
      <c r="X13" s="24">
        <f t="shared" si="0"/>
        <v>308890</v>
      </c>
      <c r="Y13" s="24">
        <f t="shared" si="0"/>
        <v>308890</v>
      </c>
      <c r="Z13" s="24">
        <f>SUM(T13:Y13)</f>
        <v>1871749.1</v>
      </c>
      <c r="AA13" s="23">
        <v>2030</v>
      </c>
      <c r="AB13" s="14"/>
      <c r="AC13" s="14"/>
      <c r="AD13" s="14"/>
      <c r="AE13" s="14"/>
      <c r="AF13" s="14"/>
      <c r="AG13" s="14"/>
      <c r="AH13" s="25"/>
    </row>
    <row r="14" spans="1:34" s="32" customFormat="1" ht="16.149999999999999" hidden="1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 t="s">
        <v>2</v>
      </c>
      <c r="S14" s="28" t="s">
        <v>0</v>
      </c>
      <c r="T14" s="29" t="e">
        <f t="shared" ref="T14:T20" si="1">S14*105.1%</f>
        <v>#VALUE!</v>
      </c>
      <c r="U14" s="29" t="e">
        <f t="shared" ref="U14:V20" si="2">T14*104.9%</f>
        <v>#VALUE!</v>
      </c>
      <c r="V14" s="29" t="e">
        <f t="shared" si="2"/>
        <v>#VALUE!</v>
      </c>
      <c r="W14" s="29" t="e">
        <f t="shared" ref="W14:W20" si="3">V14*105.1%</f>
        <v>#VALUE!</v>
      </c>
      <c r="X14" s="29" t="e">
        <f t="shared" ref="X14:X20" si="4">W14*104.9%</f>
        <v>#VALUE!</v>
      </c>
      <c r="Y14" s="29"/>
      <c r="Z14" s="29" t="e">
        <f>T14+U14+V14+W14+X14+#REF!</f>
        <v>#VALUE!</v>
      </c>
      <c r="AA14" s="30">
        <v>2019</v>
      </c>
      <c r="AB14" s="31"/>
    </row>
    <row r="15" spans="1:34" s="32" customFormat="1" ht="16.149999999999999" hidden="1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 t="s">
        <v>4</v>
      </c>
      <c r="S15" s="28" t="s">
        <v>0</v>
      </c>
      <c r="T15" s="29" t="e">
        <f t="shared" si="1"/>
        <v>#VALUE!</v>
      </c>
      <c r="U15" s="29" t="e">
        <f t="shared" si="2"/>
        <v>#VALUE!</v>
      </c>
      <c r="V15" s="29" t="e">
        <f t="shared" si="2"/>
        <v>#VALUE!</v>
      </c>
      <c r="W15" s="29" t="e">
        <f t="shared" si="3"/>
        <v>#VALUE!</v>
      </c>
      <c r="X15" s="29" t="e">
        <f t="shared" si="4"/>
        <v>#VALUE!</v>
      </c>
      <c r="Y15" s="29"/>
      <c r="Z15" s="29" t="e">
        <f>T15+U15+V15+W15+X15+#REF!</f>
        <v>#VALUE!</v>
      </c>
      <c r="AA15" s="30">
        <v>2019</v>
      </c>
      <c r="AB15" s="31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3</v>
      </c>
      <c r="S16" s="28" t="s">
        <v>0</v>
      </c>
      <c r="T16" s="29" t="e">
        <f t="shared" si="1"/>
        <v>#VALUE!</v>
      </c>
      <c r="U16" s="29" t="e">
        <f t="shared" si="2"/>
        <v>#VALUE!</v>
      </c>
      <c r="V16" s="29" t="e">
        <f t="shared" si="2"/>
        <v>#VALUE!</v>
      </c>
      <c r="W16" s="29" t="e">
        <f t="shared" si="3"/>
        <v>#VALUE!</v>
      </c>
      <c r="X16" s="29" t="e">
        <f t="shared" si="4"/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5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6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7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1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8" customFormat="1" ht="31.5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 t="s">
        <v>51</v>
      </c>
      <c r="S21" s="17"/>
      <c r="T21" s="36"/>
      <c r="U21" s="36"/>
      <c r="V21" s="36"/>
      <c r="W21" s="36"/>
      <c r="X21" s="36"/>
      <c r="Y21" s="36"/>
      <c r="Z21" s="36"/>
      <c r="AA21" s="119"/>
      <c r="AB21" s="81"/>
      <c r="AC21" s="38"/>
      <c r="AD21" s="38"/>
    </row>
    <row r="22" spans="1:35" ht="47.2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 t="s">
        <v>52</v>
      </c>
      <c r="S22" s="41" t="s">
        <v>9</v>
      </c>
      <c r="T22" s="3">
        <f>(838.7+T28)/T25*100</f>
        <v>40.524395804833574</v>
      </c>
      <c r="U22" s="3">
        <f>(838.7+T28+U28)/U25*100</f>
        <v>42.80437756497949</v>
      </c>
      <c r="V22" s="3">
        <f>(838.7+T28+U28+V28)/V25*100</f>
        <v>45.084359325125412</v>
      </c>
      <c r="W22" s="3">
        <f>(838.7+T28+U28+V28+W28)/W25*100</f>
        <v>47.364341085271327</v>
      </c>
      <c r="X22" s="3">
        <f>(838.7+T28+U28+V28+W28+X28)/X25*100</f>
        <v>49.64432284541725</v>
      </c>
      <c r="Y22" s="3">
        <f>(838.7+T28+U28+V28+W28+X28+Y28)/Y25*100</f>
        <v>51.924304605563165</v>
      </c>
      <c r="Z22" s="6">
        <f>Y22</f>
        <v>51.924304605563165</v>
      </c>
      <c r="AA22" s="118">
        <v>2030</v>
      </c>
      <c r="AB22" s="33" t="s">
        <v>166</v>
      </c>
    </row>
    <row r="23" spans="1:35" ht="47.2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 t="s">
        <v>53</v>
      </c>
      <c r="S23" s="41" t="s">
        <v>9</v>
      </c>
      <c r="T23" s="3">
        <f>(1065+6)/2947*100</f>
        <v>36.342042755344416</v>
      </c>
      <c r="U23" s="3">
        <f>(1065+6+6)/2947*100</f>
        <v>36.545639633525617</v>
      </c>
      <c r="V23" s="3">
        <f>(1065+6+6+6)/2947*100</f>
        <v>36.749236511706826</v>
      </c>
      <c r="W23" s="3">
        <f>(1065+6+6+6+6)/2947*100</f>
        <v>36.952833389888021</v>
      </c>
      <c r="X23" s="3">
        <f>(1065+6+6+6+6+6)/2947*100</f>
        <v>37.156430268069222</v>
      </c>
      <c r="Y23" s="3">
        <f>(1065+6+6+6+6+6+6)/2947*100</f>
        <v>37.360027146250424</v>
      </c>
      <c r="Z23" s="6">
        <f>Y23</f>
        <v>37.360027146250424</v>
      </c>
      <c r="AA23" s="118">
        <v>2030</v>
      </c>
      <c r="AB23" s="42">
        <v>39.4</v>
      </c>
      <c r="AC23" s="43"/>
      <c r="AD23" s="43"/>
      <c r="AE23" s="12"/>
    </row>
    <row r="24" spans="1:35" ht="47.25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 t="s">
        <v>54</v>
      </c>
      <c r="S24" s="41" t="s">
        <v>34</v>
      </c>
      <c r="T24" s="109">
        <f>ROUND(T28/424.9,2)</f>
        <v>0.12</v>
      </c>
      <c r="U24" s="109">
        <f>ROUND(U28/424.9,2)</f>
        <v>0.12</v>
      </c>
      <c r="V24" s="109">
        <f t="shared" ref="V24:Y24" si="5">ROUND(V28/424.9,2)</f>
        <v>0.12</v>
      </c>
      <c r="W24" s="109">
        <f t="shared" si="5"/>
        <v>0.12</v>
      </c>
      <c r="X24" s="109">
        <f t="shared" si="5"/>
        <v>0.12</v>
      </c>
      <c r="Y24" s="109">
        <f t="shared" si="5"/>
        <v>0.12</v>
      </c>
      <c r="Z24" s="138">
        <f>SUM(T24:Y24)</f>
        <v>0.72</v>
      </c>
      <c r="AA24" s="118">
        <v>2030</v>
      </c>
      <c r="AB24" s="33" t="s">
        <v>165</v>
      </c>
    </row>
    <row r="25" spans="1:35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48" t="s">
        <v>55</v>
      </c>
      <c r="S25" s="118" t="s">
        <v>46</v>
      </c>
      <c r="T25" s="3">
        <f>T119</f>
        <v>2192.9999999999995</v>
      </c>
      <c r="U25" s="3">
        <f t="shared" ref="U25:Y25" si="6">U119</f>
        <v>2192.9999999999995</v>
      </c>
      <c r="V25" s="3">
        <f t="shared" si="6"/>
        <v>2192.9999999999995</v>
      </c>
      <c r="W25" s="3">
        <f>W119</f>
        <v>2192.9999999999995</v>
      </c>
      <c r="X25" s="3">
        <f t="shared" si="6"/>
        <v>2192.9999999999995</v>
      </c>
      <c r="Y25" s="3">
        <f t="shared" si="6"/>
        <v>2192.9999999999995</v>
      </c>
      <c r="Z25" s="5">
        <f>Y25</f>
        <v>2192.9999999999995</v>
      </c>
      <c r="AA25" s="118">
        <v>2030</v>
      </c>
      <c r="AB25" s="33"/>
      <c r="AC25" s="25"/>
      <c r="AD25" s="12"/>
      <c r="AE25" s="12"/>
      <c r="AF25" s="12"/>
      <c r="AG25" s="12"/>
      <c r="AH25" s="12"/>
      <c r="AI25" s="12"/>
    </row>
    <row r="26" spans="1:35" ht="47.25" hidden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56</v>
      </c>
      <c r="S26" s="118" t="s">
        <v>45</v>
      </c>
      <c r="T26" s="44" t="e">
        <f>#REF!</f>
        <v>#REF!</v>
      </c>
      <c r="U26" s="44" t="e">
        <f>#REF!</f>
        <v>#REF!</v>
      </c>
      <c r="V26" s="44" t="e">
        <f>#REF!</f>
        <v>#REF!</v>
      </c>
      <c r="W26" s="44" t="e">
        <f>#REF!</f>
        <v>#REF!</v>
      </c>
      <c r="X26" s="44" t="e">
        <f>#REF!</f>
        <v>#REF!</v>
      </c>
      <c r="Y26" s="44" t="e">
        <f>#REF!</f>
        <v>#REF!</v>
      </c>
      <c r="Z26" s="49" t="e">
        <f>SUM(T26:Y26)</f>
        <v>#REF!</v>
      </c>
      <c r="AA26" s="118">
        <v>2030</v>
      </c>
      <c r="AB26" s="33" t="s">
        <v>164</v>
      </c>
    </row>
    <row r="27" spans="1:35" ht="31.5" x14ac:dyDescent="0.25">
      <c r="A27" s="46"/>
      <c r="B27" s="46"/>
      <c r="C27" s="46"/>
      <c r="D27" s="46"/>
      <c r="E27" s="46"/>
      <c r="F27" s="46"/>
      <c r="G27" s="46"/>
      <c r="H27" s="46" t="s">
        <v>19</v>
      </c>
      <c r="I27" s="46" t="s">
        <v>24</v>
      </c>
      <c r="J27" s="46" t="s">
        <v>18</v>
      </c>
      <c r="K27" s="46" t="s">
        <v>18</v>
      </c>
      <c r="L27" s="46" t="s">
        <v>19</v>
      </c>
      <c r="M27" s="46" t="s">
        <v>18</v>
      </c>
      <c r="N27" s="46" t="s">
        <v>18</v>
      </c>
      <c r="O27" s="46" t="s">
        <v>18</v>
      </c>
      <c r="P27" s="46" t="s">
        <v>18</v>
      </c>
      <c r="Q27" s="46" t="s">
        <v>18</v>
      </c>
      <c r="R27" s="47" t="s">
        <v>35</v>
      </c>
      <c r="S27" s="114" t="s">
        <v>120</v>
      </c>
      <c r="T27" s="113">
        <f t="shared" ref="T27:Y27" si="7">T43+T49+T60+T68+T90+T95+T115+T117+T143+T36+T133</f>
        <v>268745.59999999998</v>
      </c>
      <c r="U27" s="113">
        <f t="shared" si="7"/>
        <v>268745.59999999998</v>
      </c>
      <c r="V27" s="113">
        <f t="shared" si="7"/>
        <v>268745.59999999998</v>
      </c>
      <c r="W27" s="113">
        <f t="shared" si="7"/>
        <v>268745.59999999998</v>
      </c>
      <c r="X27" s="113">
        <f t="shared" si="7"/>
        <v>268745.59999999998</v>
      </c>
      <c r="Y27" s="113">
        <f t="shared" si="7"/>
        <v>268745.59999999998</v>
      </c>
      <c r="Z27" s="113">
        <f>SUM(T27:Y27)</f>
        <v>1612473.6</v>
      </c>
      <c r="AA27" s="114">
        <v>2030</v>
      </c>
      <c r="AB27" s="95"/>
    </row>
    <row r="28" spans="1:35" ht="31.1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8" t="s">
        <v>57</v>
      </c>
      <c r="S28" s="118" t="s">
        <v>46</v>
      </c>
      <c r="T28" s="4">
        <f>T38</f>
        <v>50</v>
      </c>
      <c r="U28" s="4">
        <f t="shared" ref="U28:Y28" si="8">U38</f>
        <v>50</v>
      </c>
      <c r="V28" s="4">
        <f t="shared" si="8"/>
        <v>50</v>
      </c>
      <c r="W28" s="4">
        <f t="shared" si="8"/>
        <v>50</v>
      </c>
      <c r="X28" s="4">
        <f t="shared" si="8"/>
        <v>50</v>
      </c>
      <c r="Y28" s="4">
        <f t="shared" si="8"/>
        <v>50</v>
      </c>
      <c r="Z28" s="5">
        <f>SUM(T28:Y28)</f>
        <v>300</v>
      </c>
      <c r="AA28" s="118">
        <v>2030</v>
      </c>
      <c r="AB28" s="33"/>
    </row>
    <row r="29" spans="1:35" s="51" customFormat="1" ht="31.1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 t="s">
        <v>58</v>
      </c>
      <c r="S29" s="41" t="s">
        <v>38</v>
      </c>
      <c r="T29" s="2">
        <f>T37</f>
        <v>2</v>
      </c>
      <c r="U29" s="2">
        <f t="shared" ref="U29:Y29" si="9">U37</f>
        <v>2</v>
      </c>
      <c r="V29" s="2">
        <f t="shared" si="9"/>
        <v>2</v>
      </c>
      <c r="W29" s="2">
        <f t="shared" si="9"/>
        <v>2</v>
      </c>
      <c r="X29" s="2">
        <f t="shared" si="9"/>
        <v>2</v>
      </c>
      <c r="Y29" s="2">
        <f t="shared" si="9"/>
        <v>2</v>
      </c>
      <c r="Z29" s="45">
        <f>SUM(T29:Y29)</f>
        <v>12</v>
      </c>
      <c r="AA29" s="118">
        <v>2030</v>
      </c>
      <c r="AB29" s="33"/>
      <c r="AC29" s="50"/>
    </row>
    <row r="30" spans="1:35" s="51" customFormat="1" ht="31.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 t="s">
        <v>219</v>
      </c>
      <c r="S30" s="41" t="s">
        <v>9</v>
      </c>
      <c r="T30" s="52">
        <v>100</v>
      </c>
      <c r="U30" s="52">
        <v>100</v>
      </c>
      <c r="V30" s="52">
        <v>100</v>
      </c>
      <c r="W30" s="52">
        <v>100</v>
      </c>
      <c r="X30" s="52">
        <v>100</v>
      </c>
      <c r="Y30" s="52">
        <v>100</v>
      </c>
      <c r="Z30" s="53">
        <v>100</v>
      </c>
      <c r="AA30" s="118">
        <v>2030</v>
      </c>
      <c r="AB30" s="33"/>
      <c r="AC30" s="50"/>
    </row>
    <row r="31" spans="1:35" ht="31.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5" t="s">
        <v>186</v>
      </c>
      <c r="S31" s="118" t="s">
        <v>38</v>
      </c>
      <c r="T31" s="44">
        <f t="shared" ref="T31:X31" si="10">T50</f>
        <v>10</v>
      </c>
      <c r="U31" s="44">
        <f t="shared" si="10"/>
        <v>10</v>
      </c>
      <c r="V31" s="44">
        <f t="shared" si="10"/>
        <v>10</v>
      </c>
      <c r="W31" s="44">
        <f t="shared" si="10"/>
        <v>10</v>
      </c>
      <c r="X31" s="44">
        <f t="shared" si="10"/>
        <v>10</v>
      </c>
      <c r="Y31" s="44">
        <f t="shared" ref="Y31" si="11">Y50</f>
        <v>10</v>
      </c>
      <c r="Z31" s="49">
        <v>10</v>
      </c>
      <c r="AA31" s="118">
        <v>2030</v>
      </c>
      <c r="AB31" s="33"/>
    </row>
    <row r="32" spans="1:35" ht="31.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8" t="s">
        <v>187</v>
      </c>
      <c r="S32" s="118" t="s">
        <v>38</v>
      </c>
      <c r="T32" s="44">
        <f t="shared" ref="T32:X32" si="12">T61</f>
        <v>20</v>
      </c>
      <c r="U32" s="2">
        <f t="shared" si="12"/>
        <v>20</v>
      </c>
      <c r="V32" s="2">
        <f t="shared" si="12"/>
        <v>20</v>
      </c>
      <c r="W32" s="2">
        <f t="shared" si="12"/>
        <v>20</v>
      </c>
      <c r="X32" s="2">
        <f t="shared" si="12"/>
        <v>20</v>
      </c>
      <c r="Y32" s="2">
        <f t="shared" ref="Y32" si="13">Y61</f>
        <v>20</v>
      </c>
      <c r="Z32" s="49">
        <v>20</v>
      </c>
      <c r="AA32" s="118">
        <v>2030</v>
      </c>
      <c r="AB32" s="33"/>
    </row>
    <row r="33" spans="1:30" s="51" customFormat="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8" t="s">
        <v>188</v>
      </c>
      <c r="S33" s="41" t="s">
        <v>38</v>
      </c>
      <c r="T33" s="44">
        <f>T71</f>
        <v>34</v>
      </c>
      <c r="U33" s="44">
        <f>U71</f>
        <v>34</v>
      </c>
      <c r="V33" s="44">
        <f t="shared" ref="V33:X33" si="14">V71</f>
        <v>34</v>
      </c>
      <c r="W33" s="44">
        <f t="shared" si="14"/>
        <v>34</v>
      </c>
      <c r="X33" s="44">
        <f t="shared" si="14"/>
        <v>34</v>
      </c>
      <c r="Y33" s="44">
        <f t="shared" ref="Y33" si="15">Y71</f>
        <v>34</v>
      </c>
      <c r="Z33" s="49">
        <f>SUM(T33:Y33)</f>
        <v>204</v>
      </c>
      <c r="AA33" s="118">
        <v>2030</v>
      </c>
      <c r="AB33" s="95"/>
      <c r="AC33" s="50"/>
    </row>
    <row r="34" spans="1:30" s="51" customFormat="1" ht="45.75" customHeight="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17" t="s">
        <v>59</v>
      </c>
      <c r="S34" s="55" t="s">
        <v>39</v>
      </c>
      <c r="T34" s="56">
        <v>1</v>
      </c>
      <c r="U34" s="56">
        <v>1</v>
      </c>
      <c r="V34" s="56">
        <v>1</v>
      </c>
      <c r="W34" s="56">
        <v>1</v>
      </c>
      <c r="X34" s="56">
        <v>1</v>
      </c>
      <c r="Y34" s="56">
        <v>1</v>
      </c>
      <c r="Z34" s="57">
        <v>1</v>
      </c>
      <c r="AA34" s="58">
        <v>2030</v>
      </c>
      <c r="AB34" s="33"/>
      <c r="AC34" s="50"/>
    </row>
    <row r="35" spans="1:30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 t="s">
        <v>60</v>
      </c>
      <c r="S35" s="41" t="s">
        <v>38</v>
      </c>
      <c r="T35" s="44">
        <v>5</v>
      </c>
      <c r="U35" s="44">
        <v>5</v>
      </c>
      <c r="V35" s="44">
        <v>5</v>
      </c>
      <c r="W35" s="44">
        <v>5</v>
      </c>
      <c r="X35" s="44">
        <v>5</v>
      </c>
      <c r="Y35" s="44">
        <v>5</v>
      </c>
      <c r="Z35" s="49">
        <f t="shared" ref="Z35:Z40" si="16">SUM(T35:Y35)</f>
        <v>30</v>
      </c>
      <c r="AA35" s="118">
        <v>2030</v>
      </c>
      <c r="AB35" s="103"/>
      <c r="AC35" s="87"/>
      <c r="AD35" s="8"/>
    </row>
    <row r="36" spans="1:30" ht="51.75" customHeight="1" x14ac:dyDescent="0.25">
      <c r="A36" s="54" t="s">
        <v>18</v>
      </c>
      <c r="B36" s="54" t="s">
        <v>24</v>
      </c>
      <c r="C36" s="54" t="s">
        <v>22</v>
      </c>
      <c r="D36" s="54" t="s">
        <v>18</v>
      </c>
      <c r="E36" s="54" t="s">
        <v>21</v>
      </c>
      <c r="F36" s="54" t="s">
        <v>18</v>
      </c>
      <c r="G36" s="54" t="s">
        <v>22</v>
      </c>
      <c r="H36" s="54" t="s">
        <v>19</v>
      </c>
      <c r="I36" s="54" t="s">
        <v>24</v>
      </c>
      <c r="J36" s="54" t="s">
        <v>18</v>
      </c>
      <c r="K36" s="54" t="s">
        <v>123</v>
      </c>
      <c r="L36" s="54" t="s">
        <v>20</v>
      </c>
      <c r="M36" s="54" t="s">
        <v>21</v>
      </c>
      <c r="N36" s="54" t="s">
        <v>21</v>
      </c>
      <c r="O36" s="54" t="s">
        <v>21</v>
      </c>
      <c r="P36" s="54" t="s">
        <v>21</v>
      </c>
      <c r="Q36" s="54" t="s">
        <v>19</v>
      </c>
      <c r="R36" s="124" t="s">
        <v>168</v>
      </c>
      <c r="S36" s="123" t="s">
        <v>0</v>
      </c>
      <c r="T36" s="59">
        <v>5000</v>
      </c>
      <c r="U36" s="59">
        <v>5000</v>
      </c>
      <c r="V36" s="59">
        <v>5000</v>
      </c>
      <c r="W36" s="59">
        <v>5000</v>
      </c>
      <c r="X36" s="59">
        <v>5000</v>
      </c>
      <c r="Y36" s="59">
        <v>5000</v>
      </c>
      <c r="Z36" s="59">
        <f t="shared" si="16"/>
        <v>30000</v>
      </c>
      <c r="AA36" s="58">
        <v>2030</v>
      </c>
      <c r="AC36" s="89"/>
      <c r="AD36" s="89"/>
    </row>
    <row r="37" spans="1:30" ht="31.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61" t="s">
        <v>61</v>
      </c>
      <c r="S37" s="62" t="s">
        <v>38</v>
      </c>
      <c r="T37" s="2">
        <v>2</v>
      </c>
      <c r="U37" s="2">
        <v>2</v>
      </c>
      <c r="V37" s="2">
        <v>2</v>
      </c>
      <c r="W37" s="2">
        <v>2</v>
      </c>
      <c r="X37" s="2">
        <v>2</v>
      </c>
      <c r="Y37" s="2">
        <v>2</v>
      </c>
      <c r="Z37" s="49">
        <f t="shared" si="16"/>
        <v>12</v>
      </c>
      <c r="AA37" s="118">
        <v>2030</v>
      </c>
      <c r="AC37" s="89"/>
      <c r="AD37" s="89"/>
    </row>
    <row r="38" spans="1:30" ht="31.1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61" t="s">
        <v>62</v>
      </c>
      <c r="S38" s="62" t="s">
        <v>46</v>
      </c>
      <c r="T38" s="4">
        <v>50</v>
      </c>
      <c r="U38" s="4">
        <v>50</v>
      </c>
      <c r="V38" s="4">
        <v>50</v>
      </c>
      <c r="W38" s="4">
        <v>50</v>
      </c>
      <c r="X38" s="4">
        <v>50</v>
      </c>
      <c r="Y38" s="4">
        <v>50</v>
      </c>
      <c r="Z38" s="6">
        <f t="shared" si="16"/>
        <v>300</v>
      </c>
      <c r="AA38" s="127">
        <v>2030</v>
      </c>
      <c r="AC38" s="89"/>
      <c r="AD38" s="89"/>
    </row>
    <row r="39" spans="1:30" ht="78.7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61" t="s">
        <v>189</v>
      </c>
      <c r="S39" s="62" t="s">
        <v>38</v>
      </c>
      <c r="T39" s="44">
        <v>4</v>
      </c>
      <c r="U39" s="44">
        <v>4</v>
      </c>
      <c r="V39" s="44">
        <v>4</v>
      </c>
      <c r="W39" s="44">
        <v>4</v>
      </c>
      <c r="X39" s="44">
        <v>4</v>
      </c>
      <c r="Y39" s="44">
        <v>4</v>
      </c>
      <c r="Z39" s="49">
        <f t="shared" si="16"/>
        <v>24</v>
      </c>
      <c r="AA39" s="41">
        <v>2030</v>
      </c>
      <c r="AC39" s="89"/>
      <c r="AD39" s="89"/>
    </row>
    <row r="40" spans="1:30" ht="63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40" t="s">
        <v>190</v>
      </c>
      <c r="S40" s="62" t="s">
        <v>38</v>
      </c>
      <c r="T40" s="44">
        <v>12</v>
      </c>
      <c r="U40" s="44">
        <v>12</v>
      </c>
      <c r="V40" s="44">
        <v>12</v>
      </c>
      <c r="W40" s="44">
        <v>12</v>
      </c>
      <c r="X40" s="44">
        <v>12</v>
      </c>
      <c r="Y40" s="44">
        <v>12</v>
      </c>
      <c r="Z40" s="49">
        <f t="shared" si="16"/>
        <v>72</v>
      </c>
      <c r="AA40" s="41">
        <v>2030</v>
      </c>
      <c r="AC40" s="89"/>
      <c r="AD40" s="89"/>
    </row>
    <row r="41" spans="1:30" ht="47.25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117" t="s">
        <v>63</v>
      </c>
      <c r="S41" s="55" t="s">
        <v>39</v>
      </c>
      <c r="T41" s="56">
        <v>1</v>
      </c>
      <c r="U41" s="56">
        <v>1</v>
      </c>
      <c r="V41" s="56">
        <v>1</v>
      </c>
      <c r="W41" s="56">
        <v>1</v>
      </c>
      <c r="X41" s="56">
        <v>1</v>
      </c>
      <c r="Y41" s="56">
        <v>1</v>
      </c>
      <c r="Z41" s="57">
        <v>1</v>
      </c>
      <c r="AA41" s="58">
        <v>2030</v>
      </c>
      <c r="AB41" s="33"/>
      <c r="AC41" s="89"/>
      <c r="AD41" s="89"/>
    </row>
    <row r="42" spans="1:30" s="51" customFormat="1" ht="31.5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40" t="s">
        <v>64</v>
      </c>
      <c r="S42" s="52" t="s">
        <v>38</v>
      </c>
      <c r="T42" s="44">
        <v>1</v>
      </c>
      <c r="U42" s="44">
        <v>1</v>
      </c>
      <c r="V42" s="44">
        <v>1</v>
      </c>
      <c r="W42" s="44">
        <v>1</v>
      </c>
      <c r="X42" s="44">
        <v>1</v>
      </c>
      <c r="Y42" s="44">
        <v>1</v>
      </c>
      <c r="Z42" s="45">
        <f>SUM(T42:Y42)</f>
        <v>6</v>
      </c>
      <c r="AA42" s="41">
        <v>2030</v>
      </c>
      <c r="AB42" s="33"/>
      <c r="AC42" s="50"/>
    </row>
    <row r="43" spans="1:30" ht="24.6" hidden="1" customHeight="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149" t="s">
        <v>65</v>
      </c>
      <c r="S43" s="63" t="s">
        <v>0</v>
      </c>
      <c r="T43" s="1"/>
      <c r="U43" s="1">
        <f t="shared" ref="U43:Y43" si="17">U45</f>
        <v>0</v>
      </c>
      <c r="V43" s="1">
        <f t="shared" si="17"/>
        <v>0</v>
      </c>
      <c r="W43" s="1">
        <f t="shared" si="17"/>
        <v>0</v>
      </c>
      <c r="X43" s="1">
        <f t="shared" si="17"/>
        <v>0</v>
      </c>
      <c r="Y43" s="1">
        <f t="shared" si="17"/>
        <v>0</v>
      </c>
      <c r="Z43" s="59" t="e">
        <f>T43+U43+V43+W43+X43+#REF!</f>
        <v>#REF!</v>
      </c>
      <c r="AA43" s="58">
        <v>2018</v>
      </c>
    </row>
    <row r="44" spans="1:30" ht="22.15" hidden="1" customHeight="1" x14ac:dyDescent="0.25">
      <c r="A44" s="54" t="s">
        <v>18</v>
      </c>
      <c r="B44" s="54" t="s">
        <v>18</v>
      </c>
      <c r="C44" s="54" t="s">
        <v>23</v>
      </c>
      <c r="D44" s="54" t="s">
        <v>18</v>
      </c>
      <c r="E44" s="54" t="s">
        <v>21</v>
      </c>
      <c r="F44" s="54" t="s">
        <v>18</v>
      </c>
      <c r="G44" s="54" t="s">
        <v>22</v>
      </c>
      <c r="H44" s="54" t="s">
        <v>19</v>
      </c>
      <c r="I44" s="54" t="s">
        <v>24</v>
      </c>
      <c r="J44" s="54" t="s">
        <v>18</v>
      </c>
      <c r="K44" s="54" t="s">
        <v>18</v>
      </c>
      <c r="L44" s="54" t="s">
        <v>19</v>
      </c>
      <c r="M44" s="54" t="s">
        <v>18</v>
      </c>
      <c r="N44" s="54" t="s">
        <v>18</v>
      </c>
      <c r="O44" s="54" t="s">
        <v>18</v>
      </c>
      <c r="P44" s="54" t="s">
        <v>18</v>
      </c>
      <c r="Q44" s="54" t="s">
        <v>18</v>
      </c>
      <c r="R44" s="150"/>
      <c r="S44" s="55" t="s">
        <v>0</v>
      </c>
      <c r="T44" s="1"/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59" t="e">
        <f>T44+U44+V44+W44+X44+#REF!</f>
        <v>#REF!</v>
      </c>
      <c r="AA44" s="58">
        <v>2018</v>
      </c>
    </row>
    <row r="45" spans="1:30" ht="20.45" hidden="1" customHeight="1" x14ac:dyDescent="0.25">
      <c r="A45" s="54" t="s">
        <v>18</v>
      </c>
      <c r="B45" s="54" t="s">
        <v>18</v>
      </c>
      <c r="C45" s="54" t="s">
        <v>23</v>
      </c>
      <c r="D45" s="54" t="s">
        <v>18</v>
      </c>
      <c r="E45" s="54" t="s">
        <v>21</v>
      </c>
      <c r="F45" s="54" t="s">
        <v>18</v>
      </c>
      <c r="G45" s="54" t="s">
        <v>22</v>
      </c>
      <c r="H45" s="54" t="s">
        <v>19</v>
      </c>
      <c r="I45" s="54" t="s">
        <v>24</v>
      </c>
      <c r="J45" s="54" t="s">
        <v>18</v>
      </c>
      <c r="K45" s="54" t="s">
        <v>18</v>
      </c>
      <c r="L45" s="54" t="s">
        <v>19</v>
      </c>
      <c r="M45" s="54" t="s">
        <v>19</v>
      </c>
      <c r="N45" s="54" t="s">
        <v>18</v>
      </c>
      <c r="O45" s="54" t="s">
        <v>23</v>
      </c>
      <c r="P45" s="54" t="s">
        <v>19</v>
      </c>
      <c r="Q45" s="54" t="s">
        <v>41</v>
      </c>
      <c r="R45" s="150"/>
      <c r="S45" s="63" t="s">
        <v>0</v>
      </c>
      <c r="T45" s="1"/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59" t="e">
        <f>T45+U45+V45+W45+X45+#REF!</f>
        <v>#REF!</v>
      </c>
      <c r="AA45" s="58">
        <v>2018</v>
      </c>
    </row>
    <row r="46" spans="1:30" ht="21" hidden="1" customHeight="1" x14ac:dyDescent="0.25">
      <c r="A46" s="54" t="s">
        <v>18</v>
      </c>
      <c r="B46" s="54" t="s">
        <v>18</v>
      </c>
      <c r="C46" s="54" t="s">
        <v>23</v>
      </c>
      <c r="D46" s="54" t="s">
        <v>18</v>
      </c>
      <c r="E46" s="54" t="s">
        <v>21</v>
      </c>
      <c r="F46" s="54" t="s">
        <v>18</v>
      </c>
      <c r="G46" s="54" t="s">
        <v>22</v>
      </c>
      <c r="H46" s="54" t="s">
        <v>19</v>
      </c>
      <c r="I46" s="54" t="s">
        <v>24</v>
      </c>
      <c r="J46" s="54" t="s">
        <v>18</v>
      </c>
      <c r="K46" s="54" t="s">
        <v>18</v>
      </c>
      <c r="L46" s="54" t="s">
        <v>19</v>
      </c>
      <c r="M46" s="54" t="s">
        <v>37</v>
      </c>
      <c r="N46" s="54" t="s">
        <v>18</v>
      </c>
      <c r="O46" s="54" t="s">
        <v>23</v>
      </c>
      <c r="P46" s="54" t="s">
        <v>19</v>
      </c>
      <c r="Q46" s="54" t="s">
        <v>42</v>
      </c>
      <c r="R46" s="150"/>
      <c r="S46" s="63" t="s">
        <v>0</v>
      </c>
      <c r="T46" s="1"/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59" t="e">
        <f>T46+U46+V46+W46+X46+#REF!</f>
        <v>#REF!</v>
      </c>
      <c r="AA46" s="57">
        <v>2018</v>
      </c>
    </row>
    <row r="47" spans="1:30" ht="36" hidden="1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0" t="s">
        <v>66</v>
      </c>
      <c r="S47" s="41" t="s">
        <v>45</v>
      </c>
      <c r="T47" s="44"/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9"/>
      <c r="AA47" s="2">
        <v>2018</v>
      </c>
      <c r="AC47" s="89"/>
      <c r="AD47" s="89"/>
    </row>
    <row r="48" spans="1:30" ht="41.45" hidden="1" customHeight="1" x14ac:dyDescent="0.25">
      <c r="A48" s="3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64" t="s">
        <v>67</v>
      </c>
      <c r="S48" s="65" t="s">
        <v>9</v>
      </c>
      <c r="T48" s="66">
        <v>100</v>
      </c>
      <c r="U48" s="66">
        <v>0</v>
      </c>
      <c r="V48" s="66">
        <v>0</v>
      </c>
      <c r="W48" s="66">
        <v>0</v>
      </c>
      <c r="X48" s="66">
        <v>0</v>
      </c>
      <c r="Y48" s="66">
        <v>0</v>
      </c>
      <c r="Z48" s="67">
        <v>100</v>
      </c>
      <c r="AA48" s="23">
        <v>2023</v>
      </c>
      <c r="AB48" s="97"/>
      <c r="AC48" s="87"/>
    </row>
    <row r="49" spans="1:33" ht="31.5" x14ac:dyDescent="0.25">
      <c r="A49" s="54"/>
      <c r="B49" s="54"/>
      <c r="C49" s="54"/>
      <c r="D49" s="54" t="s">
        <v>18</v>
      </c>
      <c r="E49" s="54" t="s">
        <v>21</v>
      </c>
      <c r="F49" s="54" t="s">
        <v>18</v>
      </c>
      <c r="G49" s="54" t="s">
        <v>22</v>
      </c>
      <c r="H49" s="54" t="s">
        <v>19</v>
      </c>
      <c r="I49" s="54" t="s">
        <v>24</v>
      </c>
      <c r="J49" s="54" t="s">
        <v>18</v>
      </c>
      <c r="K49" s="54" t="s">
        <v>18</v>
      </c>
      <c r="L49" s="54" t="s">
        <v>19</v>
      </c>
      <c r="M49" s="54" t="s">
        <v>40</v>
      </c>
      <c r="N49" s="54" t="s">
        <v>40</v>
      </c>
      <c r="O49" s="54" t="s">
        <v>40</v>
      </c>
      <c r="P49" s="54" t="s">
        <v>40</v>
      </c>
      <c r="Q49" s="54" t="s">
        <v>40</v>
      </c>
      <c r="R49" s="68" t="s">
        <v>68</v>
      </c>
      <c r="S49" s="58" t="s">
        <v>0</v>
      </c>
      <c r="T49" s="59">
        <f t="shared" ref="T49:X49" si="18">T51+T53+T58+T55</f>
        <v>3600</v>
      </c>
      <c r="U49" s="59">
        <f t="shared" si="18"/>
        <v>3600</v>
      </c>
      <c r="V49" s="59">
        <f t="shared" si="18"/>
        <v>3600</v>
      </c>
      <c r="W49" s="59">
        <f t="shared" si="18"/>
        <v>3600</v>
      </c>
      <c r="X49" s="59">
        <f t="shared" si="18"/>
        <v>3600</v>
      </c>
      <c r="Y49" s="59">
        <f t="shared" ref="Y49" si="19">Y51+Y53+Y58+Y55</f>
        <v>3600</v>
      </c>
      <c r="Z49" s="59">
        <f>SUM(T49:Y49)</f>
        <v>21600</v>
      </c>
      <c r="AA49" s="58">
        <v>2030</v>
      </c>
      <c r="AB49" s="102"/>
    </row>
    <row r="50" spans="1:33" ht="31.5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61" t="s">
        <v>69</v>
      </c>
      <c r="S50" s="118" t="s">
        <v>38</v>
      </c>
      <c r="T50" s="2">
        <f t="shared" ref="T50:X50" si="20">T52+T54+T56+T59</f>
        <v>10</v>
      </c>
      <c r="U50" s="2">
        <f t="shared" si="20"/>
        <v>10</v>
      </c>
      <c r="V50" s="2">
        <f t="shared" si="20"/>
        <v>10</v>
      </c>
      <c r="W50" s="2">
        <f t="shared" si="20"/>
        <v>10</v>
      </c>
      <c r="X50" s="2">
        <f t="shared" si="20"/>
        <v>10</v>
      </c>
      <c r="Y50" s="2">
        <f t="shared" ref="Y50" si="21">Y52+Y54+Y56+Y59</f>
        <v>10</v>
      </c>
      <c r="Z50" s="49">
        <f>Y50</f>
        <v>10</v>
      </c>
      <c r="AA50" s="41">
        <v>2030</v>
      </c>
      <c r="AB50" s="106"/>
      <c r="AC50" s="90"/>
      <c r="AD50" s="98"/>
      <c r="AE50" s="91"/>
      <c r="AF50" s="98"/>
      <c r="AG50" s="91"/>
    </row>
    <row r="51" spans="1:33" s="71" customFormat="1" ht="31.5" x14ac:dyDescent="0.25">
      <c r="A51" s="54" t="s">
        <v>18</v>
      </c>
      <c r="B51" s="54" t="s">
        <v>18</v>
      </c>
      <c r="C51" s="54" t="s">
        <v>22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40</v>
      </c>
      <c r="N51" s="54" t="s">
        <v>40</v>
      </c>
      <c r="O51" s="54" t="s">
        <v>40</v>
      </c>
      <c r="P51" s="54" t="s">
        <v>40</v>
      </c>
      <c r="Q51" s="54" t="s">
        <v>40</v>
      </c>
      <c r="R51" s="69" t="s">
        <v>70</v>
      </c>
      <c r="S51" s="55" t="s">
        <v>0</v>
      </c>
      <c r="T51" s="1">
        <v>1000</v>
      </c>
      <c r="U51" s="1">
        <v>1000</v>
      </c>
      <c r="V51" s="1">
        <v>1000</v>
      </c>
      <c r="W51" s="1">
        <v>1000</v>
      </c>
      <c r="X51" s="1">
        <v>1000</v>
      </c>
      <c r="Y51" s="1">
        <v>1000</v>
      </c>
      <c r="Z51" s="59">
        <f>SUM(T51:Y51)</f>
        <v>6000</v>
      </c>
      <c r="AA51" s="58">
        <v>2030</v>
      </c>
      <c r="AB51" s="100"/>
      <c r="AC51" s="70"/>
      <c r="AD51" s="70"/>
    </row>
    <row r="52" spans="1:33" s="51" customFormat="1" ht="31.5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48" t="s">
        <v>71</v>
      </c>
      <c r="S52" s="41" t="s">
        <v>38</v>
      </c>
      <c r="T52" s="2">
        <v>2</v>
      </c>
      <c r="U52" s="2">
        <v>2</v>
      </c>
      <c r="V52" s="2">
        <v>2</v>
      </c>
      <c r="W52" s="2">
        <v>2</v>
      </c>
      <c r="X52" s="2">
        <v>2</v>
      </c>
      <c r="Y52" s="2">
        <v>2</v>
      </c>
      <c r="Z52" s="45">
        <v>2</v>
      </c>
      <c r="AA52" s="41">
        <v>2030</v>
      </c>
      <c r="AB52" s="106"/>
      <c r="AC52" s="90"/>
      <c r="AD52" s="90"/>
    </row>
    <row r="53" spans="1:33" s="71" customFormat="1" ht="31.5" x14ac:dyDescent="0.25">
      <c r="A53" s="54" t="s">
        <v>18</v>
      </c>
      <c r="B53" s="54" t="s">
        <v>18</v>
      </c>
      <c r="C53" s="54" t="s">
        <v>24</v>
      </c>
      <c r="D53" s="54" t="s">
        <v>18</v>
      </c>
      <c r="E53" s="54" t="s">
        <v>21</v>
      </c>
      <c r="F53" s="54" t="s">
        <v>18</v>
      </c>
      <c r="G53" s="54" t="s">
        <v>22</v>
      </c>
      <c r="H53" s="54" t="s">
        <v>19</v>
      </c>
      <c r="I53" s="54" t="s">
        <v>24</v>
      </c>
      <c r="J53" s="54" t="s">
        <v>18</v>
      </c>
      <c r="K53" s="54" t="s">
        <v>18</v>
      </c>
      <c r="L53" s="54" t="s">
        <v>19</v>
      </c>
      <c r="M53" s="54" t="s">
        <v>40</v>
      </c>
      <c r="N53" s="54" t="s">
        <v>40</v>
      </c>
      <c r="O53" s="54" t="s">
        <v>40</v>
      </c>
      <c r="P53" s="54" t="s">
        <v>40</v>
      </c>
      <c r="Q53" s="54" t="s">
        <v>40</v>
      </c>
      <c r="R53" s="69" t="s">
        <v>72</v>
      </c>
      <c r="S53" s="55" t="s">
        <v>0</v>
      </c>
      <c r="T53" s="1">
        <v>1100</v>
      </c>
      <c r="U53" s="1">
        <v>1100</v>
      </c>
      <c r="V53" s="1">
        <v>1100</v>
      </c>
      <c r="W53" s="1">
        <v>1100</v>
      </c>
      <c r="X53" s="1">
        <v>1100</v>
      </c>
      <c r="Y53" s="1">
        <v>1100</v>
      </c>
      <c r="Z53" s="59">
        <f>SUM(T53:Y53)</f>
        <v>6600</v>
      </c>
      <c r="AA53" s="58">
        <v>2030</v>
      </c>
      <c r="AB53" s="33"/>
      <c r="AC53" s="70"/>
      <c r="AD53" s="70"/>
    </row>
    <row r="54" spans="1:33" s="51" customFormat="1" ht="31.5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8" t="s">
        <v>73</v>
      </c>
      <c r="S54" s="41" t="s">
        <v>38</v>
      </c>
      <c r="T54" s="44">
        <v>4</v>
      </c>
      <c r="U54" s="44">
        <v>4</v>
      </c>
      <c r="V54" s="44">
        <v>4</v>
      </c>
      <c r="W54" s="44">
        <v>4</v>
      </c>
      <c r="X54" s="44">
        <v>4</v>
      </c>
      <c r="Y54" s="44">
        <v>4</v>
      </c>
      <c r="Z54" s="49">
        <v>4</v>
      </c>
      <c r="AA54" s="41">
        <v>2030</v>
      </c>
      <c r="AB54" s="107"/>
      <c r="AC54" s="96"/>
      <c r="AD54" s="92"/>
    </row>
    <row r="55" spans="1:33" s="71" customFormat="1" ht="31.5" x14ac:dyDescent="0.25">
      <c r="A55" s="54" t="s">
        <v>18</v>
      </c>
      <c r="B55" s="54" t="s">
        <v>18</v>
      </c>
      <c r="C55" s="54" t="s">
        <v>21</v>
      </c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40</v>
      </c>
      <c r="N55" s="54" t="s">
        <v>40</v>
      </c>
      <c r="O55" s="54" t="s">
        <v>40</v>
      </c>
      <c r="P55" s="54" t="s">
        <v>40</v>
      </c>
      <c r="Q55" s="54" t="s">
        <v>40</v>
      </c>
      <c r="R55" s="69" t="s">
        <v>72</v>
      </c>
      <c r="S55" s="55" t="s">
        <v>0</v>
      </c>
      <c r="T55" s="1">
        <v>800</v>
      </c>
      <c r="U55" s="1">
        <v>800</v>
      </c>
      <c r="V55" s="1">
        <v>800</v>
      </c>
      <c r="W55" s="1">
        <v>800</v>
      </c>
      <c r="X55" s="1">
        <v>800</v>
      </c>
      <c r="Y55" s="1">
        <v>800</v>
      </c>
      <c r="Z55" s="59">
        <f>SUM(T55:Y55)</f>
        <v>4800</v>
      </c>
      <c r="AA55" s="58">
        <v>2030</v>
      </c>
      <c r="AB55" s="102"/>
    </row>
    <row r="56" spans="1:33" s="71" customFormat="1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8" t="s">
        <v>74</v>
      </c>
      <c r="S56" s="41" t="s">
        <v>38</v>
      </c>
      <c r="T56" s="44">
        <v>3</v>
      </c>
      <c r="U56" s="44">
        <v>3</v>
      </c>
      <c r="V56" s="44">
        <v>3</v>
      </c>
      <c r="W56" s="44">
        <v>3</v>
      </c>
      <c r="X56" s="44">
        <v>3</v>
      </c>
      <c r="Y56" s="44">
        <v>3</v>
      </c>
      <c r="Z56" s="49">
        <v>3</v>
      </c>
      <c r="AA56" s="41">
        <v>2030</v>
      </c>
      <c r="AB56" s="33"/>
    </row>
    <row r="57" spans="1:33" s="51" customFormat="1" ht="47.25" hidden="1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64" t="s">
        <v>75</v>
      </c>
      <c r="S57" s="65" t="s">
        <v>8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7" t="e">
        <f>T57+U57+V57+W57+X57+#REF!</f>
        <v>#REF!</v>
      </c>
      <c r="AA57" s="23">
        <v>2023</v>
      </c>
      <c r="AB57" s="107"/>
      <c r="AC57" s="87"/>
      <c r="AD57" s="90"/>
    </row>
    <row r="58" spans="1:33" s="71" customFormat="1" ht="31.5" x14ac:dyDescent="0.25">
      <c r="A58" s="54" t="s">
        <v>18</v>
      </c>
      <c r="B58" s="54" t="s">
        <v>18</v>
      </c>
      <c r="C58" s="54" t="s">
        <v>25</v>
      </c>
      <c r="D58" s="54" t="s">
        <v>18</v>
      </c>
      <c r="E58" s="54" t="s">
        <v>21</v>
      </c>
      <c r="F58" s="54" t="s">
        <v>18</v>
      </c>
      <c r="G58" s="54" t="s">
        <v>22</v>
      </c>
      <c r="H58" s="54" t="s">
        <v>19</v>
      </c>
      <c r="I58" s="54" t="s">
        <v>24</v>
      </c>
      <c r="J58" s="54" t="s">
        <v>18</v>
      </c>
      <c r="K58" s="54" t="s">
        <v>18</v>
      </c>
      <c r="L58" s="54" t="s">
        <v>19</v>
      </c>
      <c r="M58" s="54" t="s">
        <v>40</v>
      </c>
      <c r="N58" s="54" t="s">
        <v>40</v>
      </c>
      <c r="O58" s="54" t="s">
        <v>40</v>
      </c>
      <c r="P58" s="54" t="s">
        <v>40</v>
      </c>
      <c r="Q58" s="54" t="s">
        <v>40</v>
      </c>
      <c r="R58" s="69" t="s">
        <v>76</v>
      </c>
      <c r="S58" s="55" t="s">
        <v>0</v>
      </c>
      <c r="T58" s="1">
        <f t="shared" ref="T58:X58" si="22">600+100</f>
        <v>700</v>
      </c>
      <c r="U58" s="1">
        <f t="shared" si="22"/>
        <v>700</v>
      </c>
      <c r="V58" s="1">
        <f t="shared" si="22"/>
        <v>700</v>
      </c>
      <c r="W58" s="1">
        <f t="shared" si="22"/>
        <v>700</v>
      </c>
      <c r="X58" s="1">
        <f t="shared" si="22"/>
        <v>700</v>
      </c>
      <c r="Y58" s="1">
        <f t="shared" ref="Y58" si="23">600+100</f>
        <v>700</v>
      </c>
      <c r="Z58" s="59">
        <f>SUM(T58:Y58)</f>
        <v>4200</v>
      </c>
      <c r="AA58" s="58">
        <v>2030</v>
      </c>
      <c r="AB58" s="102"/>
    </row>
    <row r="59" spans="1:33" s="71" customFormat="1" ht="31.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48" t="s">
        <v>77</v>
      </c>
      <c r="S59" s="41" t="s">
        <v>38</v>
      </c>
      <c r="T59" s="44">
        <v>1</v>
      </c>
      <c r="U59" s="44">
        <v>1</v>
      </c>
      <c r="V59" s="44">
        <v>1</v>
      </c>
      <c r="W59" s="44">
        <v>1</v>
      </c>
      <c r="X59" s="44">
        <v>1</v>
      </c>
      <c r="Y59" s="44">
        <v>1</v>
      </c>
      <c r="Z59" s="49">
        <v>1</v>
      </c>
      <c r="AA59" s="41">
        <v>2030</v>
      </c>
      <c r="AB59" s="33"/>
    </row>
    <row r="60" spans="1:33" s="71" customFormat="1" ht="31.5" x14ac:dyDescent="0.25">
      <c r="A60" s="54"/>
      <c r="B60" s="54"/>
      <c r="C60" s="54"/>
      <c r="D60" s="54" t="s">
        <v>18</v>
      </c>
      <c r="E60" s="54" t="s">
        <v>21</v>
      </c>
      <c r="F60" s="54" t="s">
        <v>18</v>
      </c>
      <c r="G60" s="54" t="s">
        <v>22</v>
      </c>
      <c r="H60" s="54" t="s">
        <v>19</v>
      </c>
      <c r="I60" s="54" t="s">
        <v>24</v>
      </c>
      <c r="J60" s="54" t="s">
        <v>18</v>
      </c>
      <c r="K60" s="54" t="s">
        <v>18</v>
      </c>
      <c r="L60" s="54" t="s">
        <v>19</v>
      </c>
      <c r="M60" s="54" t="s">
        <v>18</v>
      </c>
      <c r="N60" s="54" t="s">
        <v>18</v>
      </c>
      <c r="O60" s="54" t="s">
        <v>18</v>
      </c>
      <c r="P60" s="54" t="s">
        <v>18</v>
      </c>
      <c r="Q60" s="54" t="s">
        <v>18</v>
      </c>
      <c r="R60" s="68" t="s">
        <v>78</v>
      </c>
      <c r="S60" s="58" t="s">
        <v>0</v>
      </c>
      <c r="T60" s="59">
        <f t="shared" ref="T60:Y61" si="24">T62+T64+T66</f>
        <v>3045.3</v>
      </c>
      <c r="U60" s="59">
        <f t="shared" si="24"/>
        <v>3045.3</v>
      </c>
      <c r="V60" s="59">
        <f t="shared" si="24"/>
        <v>3045.3</v>
      </c>
      <c r="W60" s="59">
        <f t="shared" si="24"/>
        <v>3045.3</v>
      </c>
      <c r="X60" s="59">
        <f t="shared" si="24"/>
        <v>3045.3</v>
      </c>
      <c r="Y60" s="59">
        <f t="shared" si="24"/>
        <v>3045.3</v>
      </c>
      <c r="Z60" s="59">
        <f>SUM(T60:Y60)</f>
        <v>18271.8</v>
      </c>
      <c r="AA60" s="58">
        <v>2030</v>
      </c>
      <c r="AB60" s="102"/>
    </row>
    <row r="61" spans="1:33" s="51" customFormat="1" ht="31.1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61" t="s">
        <v>79</v>
      </c>
      <c r="S61" s="118" t="s">
        <v>38</v>
      </c>
      <c r="T61" s="2">
        <f t="shared" si="24"/>
        <v>20</v>
      </c>
      <c r="U61" s="2">
        <f t="shared" si="24"/>
        <v>20</v>
      </c>
      <c r="V61" s="2">
        <f t="shared" si="24"/>
        <v>20</v>
      </c>
      <c r="W61" s="2">
        <f t="shared" si="24"/>
        <v>20</v>
      </c>
      <c r="X61" s="2">
        <f t="shared" si="24"/>
        <v>20</v>
      </c>
      <c r="Y61" s="2">
        <f t="shared" si="24"/>
        <v>20</v>
      </c>
      <c r="Z61" s="49">
        <v>20</v>
      </c>
      <c r="AA61" s="41">
        <v>2030</v>
      </c>
      <c r="AB61" s="33"/>
    </row>
    <row r="62" spans="1:33" s="71" customFormat="1" ht="31.5" customHeight="1" x14ac:dyDescent="0.25">
      <c r="A62" s="54" t="s">
        <v>18</v>
      </c>
      <c r="B62" s="54" t="s">
        <v>18</v>
      </c>
      <c r="C62" s="54" t="s">
        <v>22</v>
      </c>
      <c r="D62" s="54" t="s">
        <v>18</v>
      </c>
      <c r="E62" s="54" t="s">
        <v>21</v>
      </c>
      <c r="F62" s="54" t="s">
        <v>18</v>
      </c>
      <c r="G62" s="54" t="s">
        <v>22</v>
      </c>
      <c r="H62" s="54" t="s">
        <v>19</v>
      </c>
      <c r="I62" s="54" t="s">
        <v>24</v>
      </c>
      <c r="J62" s="54" t="s">
        <v>18</v>
      </c>
      <c r="K62" s="54" t="s">
        <v>18</v>
      </c>
      <c r="L62" s="54" t="s">
        <v>19</v>
      </c>
      <c r="M62" s="54" t="s">
        <v>40</v>
      </c>
      <c r="N62" s="54" t="s">
        <v>40</v>
      </c>
      <c r="O62" s="54" t="s">
        <v>40</v>
      </c>
      <c r="P62" s="54" t="s">
        <v>40</v>
      </c>
      <c r="Q62" s="54" t="s">
        <v>40</v>
      </c>
      <c r="R62" s="126" t="s">
        <v>80</v>
      </c>
      <c r="S62" s="122" t="s">
        <v>0</v>
      </c>
      <c r="T62" s="1">
        <v>619.5</v>
      </c>
      <c r="U62" s="1">
        <v>619.5</v>
      </c>
      <c r="V62" s="1">
        <v>619.5</v>
      </c>
      <c r="W62" s="1">
        <v>619.5</v>
      </c>
      <c r="X62" s="1">
        <v>619.5</v>
      </c>
      <c r="Y62" s="1">
        <v>619.5</v>
      </c>
      <c r="Z62" s="59">
        <f>SUM(T62:Y62)</f>
        <v>3717</v>
      </c>
      <c r="AA62" s="58">
        <v>2030</v>
      </c>
      <c r="AB62" s="101"/>
      <c r="AC62" s="93"/>
      <c r="AD62" s="93"/>
      <c r="AF62" s="94"/>
      <c r="AG62" s="93"/>
    </row>
    <row r="63" spans="1:33" s="51" customFormat="1" ht="47.25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48" t="s">
        <v>81</v>
      </c>
      <c r="S63" s="41" t="s">
        <v>38</v>
      </c>
      <c r="T63" s="2">
        <v>14</v>
      </c>
      <c r="U63" s="2">
        <v>14</v>
      </c>
      <c r="V63" s="2">
        <v>14</v>
      </c>
      <c r="W63" s="2">
        <v>14</v>
      </c>
      <c r="X63" s="2">
        <v>14</v>
      </c>
      <c r="Y63" s="2">
        <v>14</v>
      </c>
      <c r="Z63" s="49">
        <v>14</v>
      </c>
      <c r="AA63" s="41">
        <v>2030</v>
      </c>
      <c r="AB63" s="33"/>
    </row>
    <row r="64" spans="1:33" s="71" customFormat="1" ht="31.5" x14ac:dyDescent="0.25">
      <c r="A64" s="54" t="s">
        <v>18</v>
      </c>
      <c r="B64" s="54" t="s">
        <v>18</v>
      </c>
      <c r="C64" s="54" t="s">
        <v>24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40</v>
      </c>
      <c r="N64" s="54" t="s">
        <v>40</v>
      </c>
      <c r="O64" s="54" t="s">
        <v>40</v>
      </c>
      <c r="P64" s="54" t="s">
        <v>40</v>
      </c>
      <c r="Q64" s="54" t="s">
        <v>40</v>
      </c>
      <c r="R64" s="125" t="s">
        <v>80</v>
      </c>
      <c r="S64" s="122" t="s">
        <v>0</v>
      </c>
      <c r="T64" s="1">
        <v>870.5</v>
      </c>
      <c r="U64" s="1">
        <v>870.5</v>
      </c>
      <c r="V64" s="1">
        <v>870.5</v>
      </c>
      <c r="W64" s="1">
        <v>870.5</v>
      </c>
      <c r="X64" s="1">
        <v>870.5</v>
      </c>
      <c r="Y64" s="1">
        <v>870.5</v>
      </c>
      <c r="Z64" s="59">
        <f>SUM(T64:Y64)</f>
        <v>5223</v>
      </c>
      <c r="AA64" s="58">
        <v>2030</v>
      </c>
      <c r="AB64" s="102"/>
    </row>
    <row r="65" spans="1:30" s="51" customFormat="1" ht="48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82</v>
      </c>
      <c r="S65" s="41" t="s">
        <v>38</v>
      </c>
      <c r="T65" s="2">
        <v>1</v>
      </c>
      <c r="U65" s="2">
        <v>1</v>
      </c>
      <c r="V65" s="2">
        <v>1</v>
      </c>
      <c r="W65" s="2">
        <v>1</v>
      </c>
      <c r="X65" s="2">
        <v>1</v>
      </c>
      <c r="Y65" s="2">
        <v>1</v>
      </c>
      <c r="Z65" s="45">
        <v>1</v>
      </c>
      <c r="AA65" s="41">
        <v>2030</v>
      </c>
      <c r="AB65" s="107"/>
      <c r="AC65" s="93"/>
      <c r="AD65" s="50"/>
    </row>
    <row r="66" spans="1:30" s="71" customFormat="1" ht="31.5" x14ac:dyDescent="0.25">
      <c r="A66" s="54" t="s">
        <v>18</v>
      </c>
      <c r="B66" s="54" t="s">
        <v>18</v>
      </c>
      <c r="C66" s="54" t="s">
        <v>21</v>
      </c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40</v>
      </c>
      <c r="N66" s="54" t="s">
        <v>40</v>
      </c>
      <c r="O66" s="54" t="s">
        <v>40</v>
      </c>
      <c r="P66" s="54" t="s">
        <v>40</v>
      </c>
      <c r="Q66" s="54" t="s">
        <v>40</v>
      </c>
      <c r="R66" s="126" t="s">
        <v>83</v>
      </c>
      <c r="S66" s="122" t="s">
        <v>0</v>
      </c>
      <c r="T66" s="1">
        <v>1555.3</v>
      </c>
      <c r="U66" s="1">
        <v>1555.3</v>
      </c>
      <c r="V66" s="1">
        <v>1555.3</v>
      </c>
      <c r="W66" s="1">
        <v>1555.3</v>
      </c>
      <c r="X66" s="1">
        <v>1555.3</v>
      </c>
      <c r="Y66" s="1">
        <v>1555.3</v>
      </c>
      <c r="Z66" s="59">
        <f>SUM(T66:Y66)</f>
        <v>9331.7999999999993</v>
      </c>
      <c r="AA66" s="58">
        <v>2030</v>
      </c>
      <c r="AB66" s="102"/>
    </row>
    <row r="67" spans="1:30" s="71" customFormat="1" ht="48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8" t="s">
        <v>84</v>
      </c>
      <c r="S67" s="41" t="s">
        <v>38</v>
      </c>
      <c r="T67" s="44">
        <v>5</v>
      </c>
      <c r="U67" s="44">
        <v>5</v>
      </c>
      <c r="V67" s="44">
        <v>5</v>
      </c>
      <c r="W67" s="44">
        <v>5</v>
      </c>
      <c r="X67" s="44">
        <v>5</v>
      </c>
      <c r="Y67" s="44">
        <v>5</v>
      </c>
      <c r="Z67" s="49">
        <v>5</v>
      </c>
      <c r="AA67" s="41">
        <v>2030</v>
      </c>
      <c r="AB67" s="105"/>
      <c r="AC67" s="93"/>
    </row>
    <row r="68" spans="1:30" s="71" customFormat="1" ht="31.5" x14ac:dyDescent="0.25">
      <c r="A68" s="54"/>
      <c r="B68" s="54"/>
      <c r="C68" s="54"/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40</v>
      </c>
      <c r="N68" s="54" t="s">
        <v>40</v>
      </c>
      <c r="O68" s="54" t="s">
        <v>40</v>
      </c>
      <c r="P68" s="54" t="s">
        <v>40</v>
      </c>
      <c r="Q68" s="54" t="s">
        <v>40</v>
      </c>
      <c r="R68" s="68" t="s">
        <v>85</v>
      </c>
      <c r="S68" s="58" t="s">
        <v>0</v>
      </c>
      <c r="T68" s="59">
        <f t="shared" ref="T68:X68" si="25">T72+T76+T80+T84+T88</f>
        <v>6400</v>
      </c>
      <c r="U68" s="59">
        <f>U72+U76+U80+U84+U88</f>
        <v>6400</v>
      </c>
      <c r="V68" s="59">
        <f t="shared" si="25"/>
        <v>6400</v>
      </c>
      <c r="W68" s="59">
        <f t="shared" si="25"/>
        <v>6400</v>
      </c>
      <c r="X68" s="59">
        <f t="shared" si="25"/>
        <v>6400</v>
      </c>
      <c r="Y68" s="59">
        <f t="shared" ref="Y68" si="26">Y72+Y76+Y80+Y84+Y88</f>
        <v>6400</v>
      </c>
      <c r="Z68" s="59">
        <f>SUM(T68:Y68)</f>
        <v>38400</v>
      </c>
      <c r="AA68" s="58">
        <v>2030</v>
      </c>
      <c r="AB68" s="102"/>
    </row>
    <row r="69" spans="1:30" s="71" customFormat="1" ht="31.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61" t="s">
        <v>86</v>
      </c>
      <c r="S69" s="118" t="s">
        <v>38</v>
      </c>
      <c r="T69" s="44">
        <f t="shared" ref="T69:X70" si="27">T73+T77+T81+T85</f>
        <v>146</v>
      </c>
      <c r="U69" s="44">
        <f t="shared" si="27"/>
        <v>146</v>
      </c>
      <c r="V69" s="44">
        <f t="shared" si="27"/>
        <v>146</v>
      </c>
      <c r="W69" s="44">
        <f t="shared" si="27"/>
        <v>146</v>
      </c>
      <c r="X69" s="44">
        <f t="shared" si="27"/>
        <v>146</v>
      </c>
      <c r="Y69" s="44">
        <f t="shared" ref="Y69" si="28">Y73+Y77+Y81+Y85</f>
        <v>146</v>
      </c>
      <c r="Z69" s="49">
        <f>SUM(T69:Y69)</f>
        <v>876</v>
      </c>
      <c r="AA69" s="118">
        <v>2030</v>
      </c>
      <c r="AB69" s="33"/>
    </row>
    <row r="70" spans="1:30" s="71" customFormat="1" ht="31.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61" t="s">
        <v>87</v>
      </c>
      <c r="S70" s="118" t="s">
        <v>38</v>
      </c>
      <c r="T70" s="44">
        <f t="shared" si="27"/>
        <v>19</v>
      </c>
      <c r="U70" s="44">
        <f t="shared" si="27"/>
        <v>19</v>
      </c>
      <c r="V70" s="44">
        <f t="shared" si="27"/>
        <v>19</v>
      </c>
      <c r="W70" s="44">
        <f t="shared" si="27"/>
        <v>19</v>
      </c>
      <c r="X70" s="44">
        <f t="shared" si="27"/>
        <v>19</v>
      </c>
      <c r="Y70" s="44">
        <f t="shared" ref="Y70" si="29">Y74+Y78+Y82+Y86</f>
        <v>19</v>
      </c>
      <c r="Z70" s="49">
        <f>Y70</f>
        <v>19</v>
      </c>
      <c r="AA70" s="118">
        <v>2030</v>
      </c>
      <c r="AB70" s="33"/>
    </row>
    <row r="71" spans="1:30" ht="46.9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61" t="s">
        <v>136</v>
      </c>
      <c r="S71" s="118" t="s">
        <v>38</v>
      </c>
      <c r="T71" s="44">
        <f>T75+T79+T83+T89+T87</f>
        <v>34</v>
      </c>
      <c r="U71" s="44">
        <f>U75+U79+U83+U89+U87</f>
        <v>34</v>
      </c>
      <c r="V71" s="44">
        <f>V75+V79+V83+V89+V87</f>
        <v>34</v>
      </c>
      <c r="W71" s="44">
        <f t="shared" ref="W71:X71" si="30">W75+W79+W83+W89+W87</f>
        <v>34</v>
      </c>
      <c r="X71" s="44">
        <f t="shared" si="30"/>
        <v>34</v>
      </c>
      <c r="Y71" s="44">
        <f t="shared" ref="Y71" si="31">Y75+Y79+Y83+Y89+Y87</f>
        <v>34</v>
      </c>
      <c r="Z71" s="49">
        <f>SUM(T71:Y71)</f>
        <v>204</v>
      </c>
      <c r="AA71" s="118">
        <v>2030</v>
      </c>
      <c r="AB71" s="105"/>
      <c r="AC71" s="87"/>
    </row>
    <row r="72" spans="1:30" ht="31.5" x14ac:dyDescent="0.25">
      <c r="A72" s="54" t="s">
        <v>18</v>
      </c>
      <c r="B72" s="54" t="s">
        <v>18</v>
      </c>
      <c r="C72" s="54" t="s">
        <v>22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40</v>
      </c>
      <c r="N72" s="54" t="s">
        <v>40</v>
      </c>
      <c r="O72" s="54" t="s">
        <v>40</v>
      </c>
      <c r="P72" s="54" t="s">
        <v>40</v>
      </c>
      <c r="Q72" s="54" t="s">
        <v>40</v>
      </c>
      <c r="R72" s="69" t="s">
        <v>88</v>
      </c>
      <c r="S72" s="55" t="s">
        <v>0</v>
      </c>
      <c r="T72" s="1">
        <v>1500</v>
      </c>
      <c r="U72" s="1">
        <v>1500</v>
      </c>
      <c r="V72" s="1">
        <v>1500</v>
      </c>
      <c r="W72" s="1">
        <v>1500</v>
      </c>
      <c r="X72" s="1">
        <v>1500</v>
      </c>
      <c r="Y72" s="1">
        <v>1500</v>
      </c>
      <c r="Z72" s="59">
        <f>SUM(T72:Y72)</f>
        <v>9000</v>
      </c>
      <c r="AA72" s="58">
        <v>2030</v>
      </c>
      <c r="AB72" s="102"/>
    </row>
    <row r="73" spans="1:30" ht="46.1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61" t="s">
        <v>89</v>
      </c>
      <c r="S73" s="118" t="s">
        <v>38</v>
      </c>
      <c r="T73" s="2">
        <v>20</v>
      </c>
      <c r="U73" s="2">
        <v>20</v>
      </c>
      <c r="V73" s="2">
        <v>20</v>
      </c>
      <c r="W73" s="2">
        <v>20</v>
      </c>
      <c r="X73" s="2">
        <v>20</v>
      </c>
      <c r="Y73" s="2">
        <v>20</v>
      </c>
      <c r="Z73" s="49">
        <f>SUM(T73:Y73)</f>
        <v>120</v>
      </c>
      <c r="AA73" s="41">
        <v>2030</v>
      </c>
      <c r="AB73" s="33"/>
    </row>
    <row r="74" spans="1:30" ht="32.2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61" t="s">
        <v>90</v>
      </c>
      <c r="S74" s="118" t="s">
        <v>38</v>
      </c>
      <c r="T74" s="2">
        <v>4</v>
      </c>
      <c r="U74" s="2">
        <v>4</v>
      </c>
      <c r="V74" s="2">
        <v>4</v>
      </c>
      <c r="W74" s="2">
        <v>4</v>
      </c>
      <c r="X74" s="2">
        <v>4</v>
      </c>
      <c r="Y74" s="2">
        <v>4</v>
      </c>
      <c r="Z74" s="45">
        <v>4</v>
      </c>
      <c r="AA74" s="41">
        <v>2030</v>
      </c>
      <c r="AB74" s="33"/>
    </row>
    <row r="75" spans="1:30" ht="47.2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61" t="s">
        <v>137</v>
      </c>
      <c r="S75" s="118" t="s">
        <v>38</v>
      </c>
      <c r="T75" s="44">
        <v>6</v>
      </c>
      <c r="U75" s="44">
        <v>6</v>
      </c>
      <c r="V75" s="44">
        <v>6</v>
      </c>
      <c r="W75" s="44">
        <v>6</v>
      </c>
      <c r="X75" s="44">
        <v>6</v>
      </c>
      <c r="Y75" s="44">
        <v>6</v>
      </c>
      <c r="Z75" s="49">
        <f>SUM(T75:Y75)</f>
        <v>36</v>
      </c>
      <c r="AA75" s="41">
        <v>2030</v>
      </c>
      <c r="AB75" s="105"/>
      <c r="AC75" s="87"/>
    </row>
    <row r="76" spans="1:30" ht="31.5" x14ac:dyDescent="0.25">
      <c r="A76" s="54" t="s">
        <v>18</v>
      </c>
      <c r="B76" s="54" t="s">
        <v>18</v>
      </c>
      <c r="C76" s="54" t="s">
        <v>24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40</v>
      </c>
      <c r="N76" s="54" t="s">
        <v>40</v>
      </c>
      <c r="O76" s="54" t="s">
        <v>40</v>
      </c>
      <c r="P76" s="54" t="s">
        <v>40</v>
      </c>
      <c r="Q76" s="54" t="s">
        <v>40</v>
      </c>
      <c r="R76" s="69" t="s">
        <v>91</v>
      </c>
      <c r="S76" s="55" t="s">
        <v>0</v>
      </c>
      <c r="T76" s="1">
        <v>1500</v>
      </c>
      <c r="U76" s="1">
        <v>1500</v>
      </c>
      <c r="V76" s="1">
        <v>1500</v>
      </c>
      <c r="W76" s="1">
        <v>1500</v>
      </c>
      <c r="X76" s="1">
        <v>1500</v>
      </c>
      <c r="Y76" s="1">
        <v>1500</v>
      </c>
      <c r="Z76" s="59">
        <f>SUM(T76:Y76)</f>
        <v>9000</v>
      </c>
      <c r="AA76" s="58">
        <v>2030</v>
      </c>
      <c r="AB76" s="101"/>
      <c r="AC76" s="93"/>
    </row>
    <row r="77" spans="1:30" ht="48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61" t="s">
        <v>124</v>
      </c>
      <c r="S77" s="118" t="s">
        <v>38</v>
      </c>
      <c r="T77" s="44">
        <v>16</v>
      </c>
      <c r="U77" s="44">
        <v>16</v>
      </c>
      <c r="V77" s="44">
        <v>16</v>
      </c>
      <c r="W77" s="44">
        <v>16</v>
      </c>
      <c r="X77" s="44">
        <v>16</v>
      </c>
      <c r="Y77" s="44">
        <v>16</v>
      </c>
      <c r="Z77" s="49">
        <f>SUM(T77:Y77)</f>
        <v>96</v>
      </c>
      <c r="AA77" s="41">
        <v>2030</v>
      </c>
      <c r="AB77" s="33"/>
    </row>
    <row r="78" spans="1:30" s="8" customFormat="1" ht="33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1" t="s">
        <v>125</v>
      </c>
      <c r="S78" s="118" t="s">
        <v>38</v>
      </c>
      <c r="T78" s="44">
        <v>6</v>
      </c>
      <c r="U78" s="44">
        <v>6</v>
      </c>
      <c r="V78" s="44">
        <v>6</v>
      </c>
      <c r="W78" s="44">
        <v>6</v>
      </c>
      <c r="X78" s="44">
        <v>6</v>
      </c>
      <c r="Y78" s="44">
        <v>6</v>
      </c>
      <c r="Z78" s="49">
        <v>6</v>
      </c>
      <c r="AA78" s="41">
        <v>2030</v>
      </c>
      <c r="AB78" s="105"/>
      <c r="AC78" s="87"/>
    </row>
    <row r="79" spans="1:30" ht="47.2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1" t="s">
        <v>138</v>
      </c>
      <c r="S79" s="118" t="s">
        <v>38</v>
      </c>
      <c r="T79" s="44">
        <v>11</v>
      </c>
      <c r="U79" s="44">
        <v>11</v>
      </c>
      <c r="V79" s="44">
        <v>11</v>
      </c>
      <c r="W79" s="44">
        <v>11</v>
      </c>
      <c r="X79" s="44">
        <v>11</v>
      </c>
      <c r="Y79" s="44">
        <v>11</v>
      </c>
      <c r="Z79" s="49">
        <f>SUM(T79:Y79)</f>
        <v>66</v>
      </c>
      <c r="AA79" s="41">
        <v>2030</v>
      </c>
      <c r="AB79" s="105"/>
      <c r="AC79" s="87"/>
    </row>
    <row r="80" spans="1:30" ht="31.5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40</v>
      </c>
      <c r="N80" s="54" t="s">
        <v>40</v>
      </c>
      <c r="O80" s="54" t="s">
        <v>40</v>
      </c>
      <c r="P80" s="54" t="s">
        <v>40</v>
      </c>
      <c r="Q80" s="54" t="s">
        <v>40</v>
      </c>
      <c r="R80" s="69" t="s">
        <v>91</v>
      </c>
      <c r="S80" s="55" t="s">
        <v>0</v>
      </c>
      <c r="T80" s="1">
        <v>1500</v>
      </c>
      <c r="U80" s="1">
        <v>1500</v>
      </c>
      <c r="V80" s="1">
        <v>1500</v>
      </c>
      <c r="W80" s="1">
        <v>1500</v>
      </c>
      <c r="X80" s="1">
        <v>1500</v>
      </c>
      <c r="Y80" s="1">
        <v>1500</v>
      </c>
      <c r="Z80" s="59">
        <f>SUM(T80:Y80)</f>
        <v>9000</v>
      </c>
      <c r="AA80" s="58">
        <v>2030</v>
      </c>
      <c r="AB80" s="101"/>
      <c r="AC80" s="87"/>
    </row>
    <row r="81" spans="1:30" ht="47.2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61" t="s">
        <v>126</v>
      </c>
      <c r="S81" s="118" t="s">
        <v>38</v>
      </c>
      <c r="T81" s="2">
        <v>90</v>
      </c>
      <c r="U81" s="2">
        <v>90</v>
      </c>
      <c r="V81" s="2">
        <v>90</v>
      </c>
      <c r="W81" s="2">
        <v>90</v>
      </c>
      <c r="X81" s="2">
        <v>90</v>
      </c>
      <c r="Y81" s="2">
        <v>90</v>
      </c>
      <c r="Z81" s="49">
        <f>SUM(T81:Y81)</f>
        <v>540</v>
      </c>
      <c r="AA81" s="41">
        <v>2030</v>
      </c>
      <c r="AB81" s="105"/>
      <c r="AC81" s="87"/>
    </row>
    <row r="82" spans="1:30" ht="31.5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1" t="s">
        <v>127</v>
      </c>
      <c r="S82" s="118" t="s">
        <v>38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5">
        <v>4</v>
      </c>
      <c r="AA82" s="41">
        <v>2030</v>
      </c>
      <c r="AB82" s="107"/>
      <c r="AC82" s="87"/>
    </row>
    <row r="83" spans="1:30" ht="47.2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1" t="s">
        <v>139</v>
      </c>
      <c r="S83" s="118" t="s">
        <v>38</v>
      </c>
      <c r="T83" s="44">
        <v>9</v>
      </c>
      <c r="U83" s="44">
        <v>9</v>
      </c>
      <c r="V83" s="44">
        <v>9</v>
      </c>
      <c r="W83" s="44">
        <v>9</v>
      </c>
      <c r="X83" s="44">
        <v>9</v>
      </c>
      <c r="Y83" s="44">
        <v>9</v>
      </c>
      <c r="Z83" s="49">
        <f>SUM(T83:Y83)</f>
        <v>54</v>
      </c>
      <c r="AA83" s="41">
        <v>2030</v>
      </c>
      <c r="AB83" s="105"/>
      <c r="AC83" s="87"/>
    </row>
    <row r="84" spans="1:30" ht="31.5" x14ac:dyDescent="0.25">
      <c r="A84" s="54" t="s">
        <v>18</v>
      </c>
      <c r="B84" s="54" t="s">
        <v>18</v>
      </c>
      <c r="C84" s="54" t="s">
        <v>25</v>
      </c>
      <c r="D84" s="54" t="s">
        <v>18</v>
      </c>
      <c r="E84" s="54" t="s">
        <v>21</v>
      </c>
      <c r="F84" s="54" t="s">
        <v>18</v>
      </c>
      <c r="G84" s="54" t="s">
        <v>22</v>
      </c>
      <c r="H84" s="54" t="s">
        <v>19</v>
      </c>
      <c r="I84" s="54" t="s">
        <v>24</v>
      </c>
      <c r="J84" s="54" t="s">
        <v>18</v>
      </c>
      <c r="K84" s="54" t="s">
        <v>18</v>
      </c>
      <c r="L84" s="54" t="s">
        <v>19</v>
      </c>
      <c r="M84" s="54" t="s">
        <v>40</v>
      </c>
      <c r="N84" s="54" t="s">
        <v>40</v>
      </c>
      <c r="O84" s="54" t="s">
        <v>40</v>
      </c>
      <c r="P84" s="54" t="s">
        <v>40</v>
      </c>
      <c r="Q84" s="54" t="s">
        <v>40</v>
      </c>
      <c r="R84" s="69" t="s">
        <v>88</v>
      </c>
      <c r="S84" s="55" t="s">
        <v>0</v>
      </c>
      <c r="T84" s="1">
        <v>1900</v>
      </c>
      <c r="U84" s="1">
        <v>1900</v>
      </c>
      <c r="V84" s="1">
        <v>1900</v>
      </c>
      <c r="W84" s="1">
        <v>1900</v>
      </c>
      <c r="X84" s="1">
        <v>1900</v>
      </c>
      <c r="Y84" s="1">
        <v>1900</v>
      </c>
      <c r="Z84" s="59">
        <f>SUM(T84:Y84)</f>
        <v>11400</v>
      </c>
      <c r="AA84" s="58">
        <v>2030</v>
      </c>
      <c r="AB84" s="102"/>
    </row>
    <row r="85" spans="1:30" ht="46.9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 t="s">
        <v>128</v>
      </c>
      <c r="S85" s="118" t="s">
        <v>38</v>
      </c>
      <c r="T85" s="44">
        <v>20</v>
      </c>
      <c r="U85" s="44">
        <v>20</v>
      </c>
      <c r="V85" s="44">
        <v>20</v>
      </c>
      <c r="W85" s="44">
        <v>20</v>
      </c>
      <c r="X85" s="44">
        <v>20</v>
      </c>
      <c r="Y85" s="44">
        <v>20</v>
      </c>
      <c r="Z85" s="49">
        <f>SUM(T85:Y85)</f>
        <v>120</v>
      </c>
      <c r="AA85" s="41">
        <v>2030</v>
      </c>
      <c r="AB85" s="33"/>
    </row>
    <row r="86" spans="1:30" ht="31.5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 t="s">
        <v>129</v>
      </c>
      <c r="S86" s="41" t="s">
        <v>38</v>
      </c>
      <c r="T86" s="44">
        <v>5</v>
      </c>
      <c r="U86" s="44">
        <v>5</v>
      </c>
      <c r="V86" s="44">
        <v>5</v>
      </c>
      <c r="W86" s="44">
        <v>5</v>
      </c>
      <c r="X86" s="44">
        <v>5</v>
      </c>
      <c r="Y86" s="44">
        <v>5</v>
      </c>
      <c r="Z86" s="49">
        <f>Y86</f>
        <v>5</v>
      </c>
      <c r="AA86" s="41">
        <v>2030</v>
      </c>
      <c r="AB86" s="105"/>
      <c r="AC86" s="87"/>
    </row>
    <row r="87" spans="1:30" ht="47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140</v>
      </c>
      <c r="S87" s="118" t="s">
        <v>38</v>
      </c>
      <c r="T87" s="44">
        <v>8</v>
      </c>
      <c r="U87" s="44">
        <v>8</v>
      </c>
      <c r="V87" s="44">
        <v>8</v>
      </c>
      <c r="W87" s="44">
        <v>8</v>
      </c>
      <c r="X87" s="44">
        <v>8</v>
      </c>
      <c r="Y87" s="44">
        <v>8</v>
      </c>
      <c r="Z87" s="49">
        <f t="shared" ref="Z87:Z92" si="32">SUM(T87:Y87)</f>
        <v>48</v>
      </c>
      <c r="AA87" s="41">
        <v>2030</v>
      </c>
      <c r="AB87" s="105"/>
      <c r="AC87" s="87"/>
    </row>
    <row r="88" spans="1:30" ht="31.5" hidden="1" x14ac:dyDescent="0.25">
      <c r="A88" s="54" t="s">
        <v>18</v>
      </c>
      <c r="B88" s="54" t="s">
        <v>19</v>
      </c>
      <c r="C88" s="54" t="s">
        <v>24</v>
      </c>
      <c r="D88" s="54" t="s">
        <v>18</v>
      </c>
      <c r="E88" s="54" t="s">
        <v>21</v>
      </c>
      <c r="F88" s="54" t="s">
        <v>18</v>
      </c>
      <c r="G88" s="54" t="s">
        <v>22</v>
      </c>
      <c r="H88" s="54" t="s">
        <v>19</v>
      </c>
      <c r="I88" s="54" t="s">
        <v>24</v>
      </c>
      <c r="J88" s="54" t="s">
        <v>18</v>
      </c>
      <c r="K88" s="54" t="s">
        <v>18</v>
      </c>
      <c r="L88" s="54" t="s">
        <v>19</v>
      </c>
      <c r="M88" s="54" t="s">
        <v>40</v>
      </c>
      <c r="N88" s="54" t="s">
        <v>40</v>
      </c>
      <c r="O88" s="54" t="s">
        <v>40</v>
      </c>
      <c r="P88" s="54" t="s">
        <v>40</v>
      </c>
      <c r="Q88" s="54" t="s">
        <v>40</v>
      </c>
      <c r="R88" s="69" t="s">
        <v>88</v>
      </c>
      <c r="S88" s="55" t="s">
        <v>0</v>
      </c>
      <c r="T88" s="1"/>
      <c r="U88" s="1"/>
      <c r="V88" s="1"/>
      <c r="W88" s="1"/>
      <c r="X88" s="1"/>
      <c r="Y88" s="1"/>
      <c r="Z88" s="59">
        <f t="shared" si="32"/>
        <v>0</v>
      </c>
      <c r="AA88" s="58">
        <v>2022</v>
      </c>
      <c r="AB88" s="105"/>
      <c r="AC88" s="87"/>
    </row>
    <row r="89" spans="1:30" ht="48.6" hidden="1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143</v>
      </c>
      <c r="S89" s="118" t="s">
        <v>38</v>
      </c>
      <c r="T89" s="44"/>
      <c r="U89" s="2"/>
      <c r="V89" s="2"/>
      <c r="W89" s="2"/>
      <c r="X89" s="2"/>
      <c r="Y89" s="2"/>
      <c r="Z89" s="45">
        <f t="shared" si="32"/>
        <v>0</v>
      </c>
      <c r="AA89" s="41">
        <v>2022</v>
      </c>
      <c r="AB89" s="105"/>
      <c r="AC89" s="87"/>
    </row>
    <row r="90" spans="1:30" x14ac:dyDescent="0.25">
      <c r="A90" s="54" t="s">
        <v>18</v>
      </c>
      <c r="B90" s="54" t="s">
        <v>19</v>
      </c>
      <c r="C90" s="54" t="s">
        <v>20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18</v>
      </c>
      <c r="N90" s="54" t="s">
        <v>18</v>
      </c>
      <c r="O90" s="54" t="s">
        <v>18</v>
      </c>
      <c r="P90" s="54" t="s">
        <v>18</v>
      </c>
      <c r="Q90" s="54" t="s">
        <v>18</v>
      </c>
      <c r="R90" s="151" t="s">
        <v>92</v>
      </c>
      <c r="S90" s="143" t="s">
        <v>0</v>
      </c>
      <c r="T90" s="59">
        <f>SUM(T91:T92)</f>
        <v>130528.6</v>
      </c>
      <c r="U90" s="59">
        <f t="shared" ref="U90:Y90" si="33">SUM(U91:U92)</f>
        <v>130528.6</v>
      </c>
      <c r="V90" s="59">
        <f t="shared" si="33"/>
        <v>130528.6</v>
      </c>
      <c r="W90" s="59">
        <f t="shared" si="33"/>
        <v>130528.6</v>
      </c>
      <c r="X90" s="59">
        <f>SUM(X91:X92)</f>
        <v>130528.6</v>
      </c>
      <c r="Y90" s="59">
        <f t="shared" si="33"/>
        <v>130528.6</v>
      </c>
      <c r="Z90" s="59">
        <f t="shared" si="32"/>
        <v>783171.6</v>
      </c>
      <c r="AA90" s="58">
        <v>2030</v>
      </c>
      <c r="AB90" s="101"/>
      <c r="AC90" s="87"/>
    </row>
    <row r="91" spans="1:30" x14ac:dyDescent="0.25">
      <c r="A91" s="54" t="s">
        <v>18</v>
      </c>
      <c r="B91" s="54" t="s">
        <v>19</v>
      </c>
      <c r="C91" s="54" t="s">
        <v>20</v>
      </c>
      <c r="D91" s="54" t="s">
        <v>18</v>
      </c>
      <c r="E91" s="54" t="s">
        <v>21</v>
      </c>
      <c r="F91" s="54" t="s">
        <v>18</v>
      </c>
      <c r="G91" s="54" t="s">
        <v>22</v>
      </c>
      <c r="H91" s="54" t="s">
        <v>19</v>
      </c>
      <c r="I91" s="54" t="s">
        <v>24</v>
      </c>
      <c r="J91" s="54" t="s">
        <v>18</v>
      </c>
      <c r="K91" s="54" t="s">
        <v>18</v>
      </c>
      <c r="L91" s="54" t="s">
        <v>19</v>
      </c>
      <c r="M91" s="54" t="s">
        <v>18</v>
      </c>
      <c r="N91" s="54" t="s">
        <v>19</v>
      </c>
      <c r="O91" s="54" t="s">
        <v>18</v>
      </c>
      <c r="P91" s="54" t="s">
        <v>18</v>
      </c>
      <c r="Q91" s="54" t="s">
        <v>18</v>
      </c>
      <c r="R91" s="152"/>
      <c r="S91" s="144"/>
      <c r="T91" s="1">
        <v>12525.5</v>
      </c>
      <c r="U91" s="1">
        <v>12525.5</v>
      </c>
      <c r="V91" s="1">
        <v>12525.5</v>
      </c>
      <c r="W91" s="1">
        <v>12525.5</v>
      </c>
      <c r="X91" s="1">
        <v>12525.5</v>
      </c>
      <c r="Y91" s="1">
        <v>12525.5</v>
      </c>
      <c r="Z91" s="59">
        <f t="shared" si="32"/>
        <v>75153</v>
      </c>
      <c r="AA91" s="58">
        <v>2030</v>
      </c>
      <c r="AB91" s="101"/>
      <c r="AC91" s="87"/>
    </row>
    <row r="92" spans="1:30" x14ac:dyDescent="0.25">
      <c r="A92" s="54" t="s">
        <v>18</v>
      </c>
      <c r="B92" s="54" t="s">
        <v>19</v>
      </c>
      <c r="C92" s="54" t="s">
        <v>20</v>
      </c>
      <c r="D92" s="54" t="s">
        <v>18</v>
      </c>
      <c r="E92" s="54" t="s">
        <v>21</v>
      </c>
      <c r="F92" s="54" t="s">
        <v>18</v>
      </c>
      <c r="G92" s="54" t="s">
        <v>22</v>
      </c>
      <c r="H92" s="54" t="s">
        <v>19</v>
      </c>
      <c r="I92" s="54" t="s">
        <v>24</v>
      </c>
      <c r="J92" s="54" t="s">
        <v>18</v>
      </c>
      <c r="K92" s="54" t="s">
        <v>18</v>
      </c>
      <c r="L92" s="54" t="s">
        <v>19</v>
      </c>
      <c r="M92" s="54" t="s">
        <v>40</v>
      </c>
      <c r="N92" s="54" t="s">
        <v>40</v>
      </c>
      <c r="O92" s="54" t="s">
        <v>40</v>
      </c>
      <c r="P92" s="54" t="s">
        <v>40</v>
      </c>
      <c r="Q92" s="54" t="s">
        <v>40</v>
      </c>
      <c r="R92" s="153"/>
      <c r="S92" s="145"/>
      <c r="T92" s="1">
        <v>118003.1</v>
      </c>
      <c r="U92" s="1">
        <v>118003.1</v>
      </c>
      <c r="V92" s="1">
        <v>118003.1</v>
      </c>
      <c r="W92" s="1">
        <v>118003.1</v>
      </c>
      <c r="X92" s="1">
        <v>118003.1</v>
      </c>
      <c r="Y92" s="1">
        <v>118003.1</v>
      </c>
      <c r="Z92" s="59">
        <f t="shared" si="32"/>
        <v>708018.6</v>
      </c>
      <c r="AA92" s="58">
        <v>2030</v>
      </c>
      <c r="AB92" s="101"/>
      <c r="AC92" s="87"/>
    </row>
    <row r="93" spans="1:30" ht="31.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93</v>
      </c>
      <c r="S93" s="137" t="s">
        <v>38</v>
      </c>
      <c r="T93" s="2">
        <v>22916</v>
      </c>
      <c r="U93" s="2">
        <v>22916</v>
      </c>
      <c r="V93" s="2">
        <v>22916</v>
      </c>
      <c r="W93" s="2">
        <v>22916</v>
      </c>
      <c r="X93" s="2">
        <v>22916</v>
      </c>
      <c r="Y93" s="2">
        <v>22916</v>
      </c>
      <c r="Z93" s="49">
        <f>Y93</f>
        <v>22916</v>
      </c>
      <c r="AA93" s="41">
        <v>2030</v>
      </c>
      <c r="AB93" s="105"/>
      <c r="AC93" s="93"/>
      <c r="AD93" s="93"/>
    </row>
    <row r="94" spans="1:30" ht="31.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1" t="s">
        <v>94</v>
      </c>
      <c r="S94" s="118" t="s">
        <v>9</v>
      </c>
      <c r="T94" s="3">
        <v>95</v>
      </c>
      <c r="U94" s="3">
        <v>95</v>
      </c>
      <c r="V94" s="3">
        <v>95</v>
      </c>
      <c r="W94" s="3">
        <v>95</v>
      </c>
      <c r="X94" s="3">
        <v>95</v>
      </c>
      <c r="Y94" s="3">
        <v>95</v>
      </c>
      <c r="Z94" s="5">
        <v>95</v>
      </c>
      <c r="AA94" s="41">
        <v>2030</v>
      </c>
      <c r="AB94" s="33"/>
    </row>
    <row r="95" spans="1:30" ht="47.25" x14ac:dyDescent="0.25">
      <c r="A95" s="54"/>
      <c r="B95" s="54"/>
      <c r="C95" s="54"/>
      <c r="D95" s="54" t="s">
        <v>18</v>
      </c>
      <c r="E95" s="54" t="s">
        <v>21</v>
      </c>
      <c r="F95" s="54" t="s">
        <v>18</v>
      </c>
      <c r="G95" s="54" t="s">
        <v>22</v>
      </c>
      <c r="H95" s="54" t="s">
        <v>19</v>
      </c>
      <c r="I95" s="54" t="s">
        <v>24</v>
      </c>
      <c r="J95" s="54" t="s">
        <v>18</v>
      </c>
      <c r="K95" s="54" t="s">
        <v>18</v>
      </c>
      <c r="L95" s="54" t="s">
        <v>19</v>
      </c>
      <c r="M95" s="54" t="s">
        <v>40</v>
      </c>
      <c r="N95" s="54" t="s">
        <v>40</v>
      </c>
      <c r="O95" s="54" t="s">
        <v>40</v>
      </c>
      <c r="P95" s="54" t="s">
        <v>40</v>
      </c>
      <c r="Q95" s="54" t="s">
        <v>40</v>
      </c>
      <c r="R95" s="68" t="s">
        <v>220</v>
      </c>
      <c r="S95" s="58" t="s">
        <v>0</v>
      </c>
      <c r="T95" s="59">
        <f t="shared" ref="T95:X96" si="34">T99+T103+T107+T111</f>
        <v>2697.7</v>
      </c>
      <c r="U95" s="59">
        <f t="shared" si="34"/>
        <v>2697.7</v>
      </c>
      <c r="V95" s="59">
        <f t="shared" si="34"/>
        <v>2697.7</v>
      </c>
      <c r="W95" s="59">
        <f t="shared" si="34"/>
        <v>2697.7</v>
      </c>
      <c r="X95" s="59">
        <f t="shared" si="34"/>
        <v>2697.7</v>
      </c>
      <c r="Y95" s="59">
        <f t="shared" ref="Y95" si="35">Y99+Y103+Y107+Y111</f>
        <v>2697.7</v>
      </c>
      <c r="Z95" s="59">
        <f t="shared" ref="Z95:Z115" si="36">SUM(T95:Y95)</f>
        <v>16186.2</v>
      </c>
      <c r="AA95" s="58">
        <v>2030</v>
      </c>
      <c r="AB95" s="102"/>
    </row>
    <row r="96" spans="1:30" ht="31.1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 t="s">
        <v>95</v>
      </c>
      <c r="S96" s="41" t="s">
        <v>38</v>
      </c>
      <c r="T96" s="44">
        <f t="shared" si="34"/>
        <v>410</v>
      </c>
      <c r="U96" s="44">
        <f t="shared" si="34"/>
        <v>410</v>
      </c>
      <c r="V96" s="44">
        <f t="shared" si="34"/>
        <v>410</v>
      </c>
      <c r="W96" s="44">
        <f t="shared" si="34"/>
        <v>410</v>
      </c>
      <c r="X96" s="44">
        <f t="shared" si="34"/>
        <v>410</v>
      </c>
      <c r="Y96" s="44">
        <f t="shared" ref="Y96" si="37">Y100+Y104+Y108+Y112</f>
        <v>410</v>
      </c>
      <c r="Z96" s="49">
        <f>Y96</f>
        <v>410</v>
      </c>
      <c r="AA96" s="41">
        <v>2030</v>
      </c>
      <c r="AB96" s="105"/>
      <c r="AC96" s="87"/>
    </row>
    <row r="97" spans="1:29" ht="31.1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136" t="s">
        <v>223</v>
      </c>
      <c r="S97" s="41" t="s">
        <v>38</v>
      </c>
      <c r="T97" s="44">
        <f t="shared" ref="T97:Y98" si="38">T101+T105+T109+T113</f>
        <v>4</v>
      </c>
      <c r="U97" s="44">
        <f t="shared" si="38"/>
        <v>4</v>
      </c>
      <c r="V97" s="44">
        <f t="shared" si="38"/>
        <v>4</v>
      </c>
      <c r="W97" s="44">
        <f t="shared" si="38"/>
        <v>4</v>
      </c>
      <c r="X97" s="44">
        <f t="shared" si="38"/>
        <v>4</v>
      </c>
      <c r="Y97" s="44">
        <f t="shared" si="38"/>
        <v>4</v>
      </c>
      <c r="Z97" s="49">
        <f>SUM(T97:Y97)</f>
        <v>24</v>
      </c>
      <c r="AA97" s="41">
        <v>2030</v>
      </c>
      <c r="AB97" s="112"/>
      <c r="AC97" s="87"/>
    </row>
    <row r="98" spans="1:29" ht="31.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136" t="s">
        <v>192</v>
      </c>
      <c r="S98" s="41" t="s">
        <v>38</v>
      </c>
      <c r="T98" s="44">
        <f t="shared" si="38"/>
        <v>40</v>
      </c>
      <c r="U98" s="44">
        <f t="shared" si="38"/>
        <v>40</v>
      </c>
      <c r="V98" s="44">
        <f t="shared" si="38"/>
        <v>40</v>
      </c>
      <c r="W98" s="44">
        <f t="shared" si="38"/>
        <v>40</v>
      </c>
      <c r="X98" s="44">
        <f t="shared" si="38"/>
        <v>40</v>
      </c>
      <c r="Y98" s="44">
        <f t="shared" si="38"/>
        <v>40</v>
      </c>
      <c r="Z98" s="49">
        <f t="shared" si="36"/>
        <v>240</v>
      </c>
      <c r="AA98" s="41">
        <v>2030</v>
      </c>
      <c r="AB98" s="112"/>
      <c r="AC98" s="87"/>
    </row>
    <row r="99" spans="1:29" ht="47.25" x14ac:dyDescent="0.25">
      <c r="A99" s="54" t="s">
        <v>18</v>
      </c>
      <c r="B99" s="54" t="s">
        <v>18</v>
      </c>
      <c r="C99" s="54" t="s">
        <v>22</v>
      </c>
      <c r="D99" s="54" t="s">
        <v>18</v>
      </c>
      <c r="E99" s="54" t="s">
        <v>21</v>
      </c>
      <c r="F99" s="54" t="s">
        <v>18</v>
      </c>
      <c r="G99" s="54" t="s">
        <v>22</v>
      </c>
      <c r="H99" s="54" t="s">
        <v>19</v>
      </c>
      <c r="I99" s="54" t="s">
        <v>24</v>
      </c>
      <c r="J99" s="54" t="s">
        <v>18</v>
      </c>
      <c r="K99" s="54" t="s">
        <v>18</v>
      </c>
      <c r="L99" s="54" t="s">
        <v>19</v>
      </c>
      <c r="M99" s="54" t="s">
        <v>40</v>
      </c>
      <c r="N99" s="54" t="s">
        <v>40</v>
      </c>
      <c r="O99" s="54" t="s">
        <v>40</v>
      </c>
      <c r="P99" s="54" t="s">
        <v>40</v>
      </c>
      <c r="Q99" s="54" t="s">
        <v>40</v>
      </c>
      <c r="R99" s="69" t="s">
        <v>191</v>
      </c>
      <c r="S99" s="55" t="s">
        <v>0</v>
      </c>
      <c r="T99" s="1">
        <v>1092</v>
      </c>
      <c r="U99" s="1">
        <v>1092</v>
      </c>
      <c r="V99" s="1">
        <v>1092</v>
      </c>
      <c r="W99" s="1">
        <v>1092</v>
      </c>
      <c r="X99" s="1">
        <v>1092</v>
      </c>
      <c r="Y99" s="1">
        <v>1092</v>
      </c>
      <c r="Z99" s="59">
        <f t="shared" si="36"/>
        <v>6552</v>
      </c>
      <c r="AA99" s="58">
        <v>2030</v>
      </c>
      <c r="AB99" s="102"/>
    </row>
    <row r="100" spans="1:29" ht="47.25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72" t="s">
        <v>193</v>
      </c>
      <c r="S100" s="118" t="s">
        <v>38</v>
      </c>
      <c r="T100" s="44">
        <v>158</v>
      </c>
      <c r="U100" s="44">
        <v>158</v>
      </c>
      <c r="V100" s="44">
        <v>158</v>
      </c>
      <c r="W100" s="44">
        <v>158</v>
      </c>
      <c r="X100" s="44">
        <v>158</v>
      </c>
      <c r="Y100" s="44">
        <v>158</v>
      </c>
      <c r="Z100" s="49">
        <f>Y100</f>
        <v>158</v>
      </c>
      <c r="AA100" s="41">
        <v>2030</v>
      </c>
      <c r="AB100" s="107"/>
      <c r="AC100" s="93"/>
    </row>
    <row r="101" spans="1:29" ht="47.25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136" t="s">
        <v>208</v>
      </c>
      <c r="S101" s="41" t="s">
        <v>38</v>
      </c>
      <c r="T101" s="44">
        <v>1</v>
      </c>
      <c r="U101" s="44">
        <v>1</v>
      </c>
      <c r="V101" s="44">
        <v>1</v>
      </c>
      <c r="W101" s="44">
        <v>1</v>
      </c>
      <c r="X101" s="44">
        <v>1</v>
      </c>
      <c r="Y101" s="44">
        <v>1</v>
      </c>
      <c r="Z101" s="49">
        <f t="shared" ref="Z101:Z102" si="39">SUM(T101:Y101)</f>
        <v>6</v>
      </c>
      <c r="AA101" s="41">
        <v>2030</v>
      </c>
      <c r="AB101" s="107"/>
      <c r="AC101" s="93"/>
    </row>
    <row r="102" spans="1:29" ht="47.25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136" t="s">
        <v>194</v>
      </c>
      <c r="S102" s="41" t="s">
        <v>38</v>
      </c>
      <c r="T102" s="44">
        <v>15</v>
      </c>
      <c r="U102" s="44">
        <v>15</v>
      </c>
      <c r="V102" s="44">
        <v>15</v>
      </c>
      <c r="W102" s="44">
        <v>15</v>
      </c>
      <c r="X102" s="44">
        <v>15</v>
      </c>
      <c r="Y102" s="44">
        <v>15</v>
      </c>
      <c r="Z102" s="49">
        <f t="shared" si="39"/>
        <v>90</v>
      </c>
      <c r="AA102" s="41">
        <v>2030</v>
      </c>
      <c r="AB102" s="107"/>
      <c r="AC102" s="93"/>
    </row>
    <row r="103" spans="1:29" ht="47.25" x14ac:dyDescent="0.25">
      <c r="A103" s="54" t="s">
        <v>18</v>
      </c>
      <c r="B103" s="54" t="s">
        <v>18</v>
      </c>
      <c r="C103" s="54" t="s">
        <v>24</v>
      </c>
      <c r="D103" s="54" t="s">
        <v>18</v>
      </c>
      <c r="E103" s="54" t="s">
        <v>21</v>
      </c>
      <c r="F103" s="54" t="s">
        <v>18</v>
      </c>
      <c r="G103" s="54" t="s">
        <v>22</v>
      </c>
      <c r="H103" s="54" t="s">
        <v>19</v>
      </c>
      <c r="I103" s="54" t="s">
        <v>24</v>
      </c>
      <c r="J103" s="54" t="s">
        <v>18</v>
      </c>
      <c r="K103" s="54" t="s">
        <v>18</v>
      </c>
      <c r="L103" s="54" t="s">
        <v>19</v>
      </c>
      <c r="M103" s="54" t="s">
        <v>40</v>
      </c>
      <c r="N103" s="54" t="s">
        <v>40</v>
      </c>
      <c r="O103" s="54" t="s">
        <v>40</v>
      </c>
      <c r="P103" s="54" t="s">
        <v>40</v>
      </c>
      <c r="Q103" s="54" t="s">
        <v>40</v>
      </c>
      <c r="R103" s="69" t="s">
        <v>191</v>
      </c>
      <c r="S103" s="55" t="s">
        <v>0</v>
      </c>
      <c r="T103" s="1">
        <v>630.5</v>
      </c>
      <c r="U103" s="1">
        <v>630.5</v>
      </c>
      <c r="V103" s="1">
        <v>630.5</v>
      </c>
      <c r="W103" s="1">
        <v>630.5</v>
      </c>
      <c r="X103" s="1">
        <v>630.5</v>
      </c>
      <c r="Y103" s="1">
        <v>630.5</v>
      </c>
      <c r="Z103" s="59">
        <f t="shared" si="36"/>
        <v>3783</v>
      </c>
      <c r="AA103" s="58">
        <v>2030</v>
      </c>
      <c r="AB103" s="104"/>
      <c r="AC103" s="87"/>
    </row>
    <row r="104" spans="1:29" ht="47.2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1" t="s">
        <v>195</v>
      </c>
      <c r="S104" s="118" t="s">
        <v>38</v>
      </c>
      <c r="T104" s="44">
        <v>35</v>
      </c>
      <c r="U104" s="44">
        <v>35</v>
      </c>
      <c r="V104" s="44">
        <v>35</v>
      </c>
      <c r="W104" s="44">
        <v>35</v>
      </c>
      <c r="X104" s="44">
        <v>35</v>
      </c>
      <c r="Y104" s="44">
        <v>35</v>
      </c>
      <c r="Z104" s="49">
        <f>Y104</f>
        <v>35</v>
      </c>
      <c r="AA104" s="41">
        <v>2030</v>
      </c>
      <c r="AB104" s="105"/>
      <c r="AC104" s="87"/>
    </row>
    <row r="105" spans="1:29" ht="47.25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36" t="s">
        <v>207</v>
      </c>
      <c r="S105" s="41" t="s">
        <v>38</v>
      </c>
      <c r="T105" s="44">
        <v>1</v>
      </c>
      <c r="U105" s="44">
        <v>1</v>
      </c>
      <c r="V105" s="44">
        <v>1</v>
      </c>
      <c r="W105" s="44">
        <v>1</v>
      </c>
      <c r="X105" s="44">
        <v>1</v>
      </c>
      <c r="Y105" s="44">
        <v>1</v>
      </c>
      <c r="Z105" s="49">
        <f t="shared" ref="Z105:Z106" si="40">SUM(T105:Y105)</f>
        <v>6</v>
      </c>
      <c r="AA105" s="41">
        <v>2030</v>
      </c>
      <c r="AB105" s="112"/>
      <c r="AC105" s="87"/>
    </row>
    <row r="106" spans="1:29" ht="47.2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36" t="s">
        <v>196</v>
      </c>
      <c r="S106" s="41" t="s">
        <v>38</v>
      </c>
      <c r="T106" s="44">
        <v>5</v>
      </c>
      <c r="U106" s="44">
        <v>5</v>
      </c>
      <c r="V106" s="44">
        <v>5</v>
      </c>
      <c r="W106" s="44">
        <v>5</v>
      </c>
      <c r="X106" s="44">
        <v>5</v>
      </c>
      <c r="Y106" s="44">
        <v>5</v>
      </c>
      <c r="Z106" s="49">
        <f t="shared" si="40"/>
        <v>30</v>
      </c>
      <c r="AA106" s="41">
        <v>2030</v>
      </c>
      <c r="AB106" s="112"/>
      <c r="AC106" s="87"/>
    </row>
    <row r="107" spans="1:29" ht="47.25" x14ac:dyDescent="0.25">
      <c r="A107" s="54" t="s">
        <v>18</v>
      </c>
      <c r="B107" s="54" t="s">
        <v>18</v>
      </c>
      <c r="C107" s="54" t="s">
        <v>21</v>
      </c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40</v>
      </c>
      <c r="N107" s="54" t="s">
        <v>40</v>
      </c>
      <c r="O107" s="54" t="s">
        <v>40</v>
      </c>
      <c r="P107" s="54" t="s">
        <v>40</v>
      </c>
      <c r="Q107" s="54" t="s">
        <v>40</v>
      </c>
      <c r="R107" s="69" t="s">
        <v>191</v>
      </c>
      <c r="S107" s="55" t="s">
        <v>0</v>
      </c>
      <c r="T107" s="1">
        <v>475.2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59">
        <f t="shared" si="36"/>
        <v>2851.2</v>
      </c>
      <c r="AA107" s="58">
        <v>2030</v>
      </c>
      <c r="AB107" s="102"/>
    </row>
    <row r="108" spans="1:29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197</v>
      </c>
      <c r="S108" s="41" t="s">
        <v>38</v>
      </c>
      <c r="T108" s="44">
        <v>134</v>
      </c>
      <c r="U108" s="44">
        <v>134</v>
      </c>
      <c r="V108" s="44">
        <v>134</v>
      </c>
      <c r="W108" s="44">
        <v>134</v>
      </c>
      <c r="X108" s="44">
        <v>134</v>
      </c>
      <c r="Y108" s="44">
        <v>134</v>
      </c>
      <c r="Z108" s="49">
        <f>Y108</f>
        <v>134</v>
      </c>
      <c r="AA108" s="41">
        <v>2030</v>
      </c>
      <c r="AB108" s="105"/>
      <c r="AC108" s="87"/>
    </row>
    <row r="109" spans="1:29" ht="47.25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136" t="s">
        <v>206</v>
      </c>
      <c r="S109" s="41" t="s">
        <v>38</v>
      </c>
      <c r="T109" s="44">
        <v>1</v>
      </c>
      <c r="U109" s="44">
        <v>1</v>
      </c>
      <c r="V109" s="44">
        <v>1</v>
      </c>
      <c r="W109" s="44">
        <v>1</v>
      </c>
      <c r="X109" s="44">
        <v>1</v>
      </c>
      <c r="Y109" s="44">
        <v>1</v>
      </c>
      <c r="Z109" s="49">
        <f t="shared" ref="Z109:Z110" si="41">SUM(T109:Y109)</f>
        <v>6</v>
      </c>
      <c r="AA109" s="41">
        <v>2030</v>
      </c>
      <c r="AB109" s="112"/>
      <c r="AC109" s="87"/>
    </row>
    <row r="110" spans="1:29" ht="47.25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136" t="s">
        <v>198</v>
      </c>
      <c r="S110" s="41" t="s">
        <v>38</v>
      </c>
      <c r="T110" s="44">
        <v>10</v>
      </c>
      <c r="U110" s="44">
        <v>10</v>
      </c>
      <c r="V110" s="44">
        <v>10</v>
      </c>
      <c r="W110" s="44">
        <v>10</v>
      </c>
      <c r="X110" s="44">
        <v>10</v>
      </c>
      <c r="Y110" s="44">
        <v>10</v>
      </c>
      <c r="Z110" s="49">
        <f t="shared" si="41"/>
        <v>60</v>
      </c>
      <c r="AA110" s="41">
        <v>2030</v>
      </c>
      <c r="AB110" s="112"/>
      <c r="AC110" s="87"/>
    </row>
    <row r="111" spans="1:29" ht="47.25" x14ac:dyDescent="0.25">
      <c r="A111" s="54" t="s">
        <v>18</v>
      </c>
      <c r="B111" s="54" t="s">
        <v>18</v>
      </c>
      <c r="C111" s="54" t="s">
        <v>25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40</v>
      </c>
      <c r="N111" s="54" t="s">
        <v>40</v>
      </c>
      <c r="O111" s="54" t="s">
        <v>40</v>
      </c>
      <c r="P111" s="54" t="s">
        <v>40</v>
      </c>
      <c r="Q111" s="54" t="s">
        <v>40</v>
      </c>
      <c r="R111" s="69" t="s">
        <v>191</v>
      </c>
      <c r="S111" s="55" t="s">
        <v>0</v>
      </c>
      <c r="T111" s="1">
        <v>500</v>
      </c>
      <c r="U111" s="1">
        <v>500</v>
      </c>
      <c r="V111" s="1">
        <v>500</v>
      </c>
      <c r="W111" s="1">
        <v>500</v>
      </c>
      <c r="X111" s="1">
        <v>500</v>
      </c>
      <c r="Y111" s="1">
        <v>500</v>
      </c>
      <c r="Z111" s="59">
        <f t="shared" si="36"/>
        <v>3000</v>
      </c>
      <c r="AA111" s="58">
        <v>2030</v>
      </c>
      <c r="AB111" s="33"/>
    </row>
    <row r="112" spans="1:29" ht="47.25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 t="s">
        <v>199</v>
      </c>
      <c r="S112" s="41" t="s">
        <v>38</v>
      </c>
      <c r="T112" s="44">
        <v>83</v>
      </c>
      <c r="U112" s="44">
        <v>83</v>
      </c>
      <c r="V112" s="44">
        <v>83</v>
      </c>
      <c r="W112" s="44">
        <v>83</v>
      </c>
      <c r="X112" s="44">
        <v>83</v>
      </c>
      <c r="Y112" s="44">
        <v>83</v>
      </c>
      <c r="Z112" s="49">
        <f>Y112</f>
        <v>83</v>
      </c>
      <c r="AA112" s="41">
        <v>2030</v>
      </c>
      <c r="AB112" s="33"/>
    </row>
    <row r="113" spans="1:31" ht="47.25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136" t="s">
        <v>205</v>
      </c>
      <c r="S113" s="41" t="s">
        <v>38</v>
      </c>
      <c r="T113" s="44">
        <v>1</v>
      </c>
      <c r="U113" s="44">
        <v>1</v>
      </c>
      <c r="V113" s="44">
        <v>1</v>
      </c>
      <c r="W113" s="44">
        <v>1</v>
      </c>
      <c r="X113" s="44">
        <v>1</v>
      </c>
      <c r="Y113" s="44">
        <v>1</v>
      </c>
      <c r="Z113" s="49">
        <f t="shared" si="36"/>
        <v>6</v>
      </c>
      <c r="AA113" s="41">
        <v>2030</v>
      </c>
      <c r="AB113" s="33"/>
    </row>
    <row r="114" spans="1:31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136" t="s">
        <v>200</v>
      </c>
      <c r="S114" s="41" t="s">
        <v>38</v>
      </c>
      <c r="T114" s="44">
        <v>10</v>
      </c>
      <c r="U114" s="44">
        <v>10</v>
      </c>
      <c r="V114" s="44">
        <v>10</v>
      </c>
      <c r="W114" s="44">
        <v>10</v>
      </c>
      <c r="X114" s="44">
        <v>10</v>
      </c>
      <c r="Y114" s="44">
        <v>10</v>
      </c>
      <c r="Z114" s="49">
        <f t="shared" si="36"/>
        <v>60</v>
      </c>
      <c r="AA114" s="41">
        <v>2030</v>
      </c>
      <c r="AB114" s="33"/>
    </row>
    <row r="115" spans="1:31" ht="31.5" x14ac:dyDescent="0.25">
      <c r="A115" s="54" t="s">
        <v>18</v>
      </c>
      <c r="B115" s="54" t="s">
        <v>19</v>
      </c>
      <c r="C115" s="54" t="s">
        <v>20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40</v>
      </c>
      <c r="N115" s="54" t="s">
        <v>40</v>
      </c>
      <c r="O115" s="54" t="s">
        <v>40</v>
      </c>
      <c r="P115" s="54" t="s">
        <v>40</v>
      </c>
      <c r="Q115" s="54" t="s">
        <v>40</v>
      </c>
      <c r="R115" s="116" t="s">
        <v>96</v>
      </c>
      <c r="S115" s="82" t="s">
        <v>0</v>
      </c>
      <c r="T115" s="59">
        <v>5200</v>
      </c>
      <c r="U115" s="59">
        <v>5200</v>
      </c>
      <c r="V115" s="59">
        <v>5200</v>
      </c>
      <c r="W115" s="59">
        <v>5200</v>
      </c>
      <c r="X115" s="59">
        <v>5200</v>
      </c>
      <c r="Y115" s="59">
        <v>5200</v>
      </c>
      <c r="Z115" s="59">
        <f t="shared" si="36"/>
        <v>31200</v>
      </c>
      <c r="AA115" s="58">
        <v>2030</v>
      </c>
      <c r="AB115" s="105"/>
      <c r="AC115" s="93"/>
      <c r="AD115" s="93"/>
      <c r="AE115" s="93"/>
    </row>
    <row r="116" spans="1:31" s="71" customFormat="1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40" t="s">
        <v>97</v>
      </c>
      <c r="S116" s="41" t="s">
        <v>38</v>
      </c>
      <c r="T116" s="2">
        <v>10</v>
      </c>
      <c r="U116" s="2">
        <v>10</v>
      </c>
      <c r="V116" s="2">
        <v>10</v>
      </c>
      <c r="W116" s="2">
        <v>10</v>
      </c>
      <c r="X116" s="2">
        <v>10</v>
      </c>
      <c r="Y116" s="2">
        <v>10</v>
      </c>
      <c r="Z116" s="45">
        <v>10</v>
      </c>
      <c r="AA116" s="41">
        <v>2030</v>
      </c>
      <c r="AB116" s="33"/>
      <c r="AC116" s="87"/>
    </row>
    <row r="117" spans="1:31" s="71" customFormat="1" ht="31.5" x14ac:dyDescent="0.25">
      <c r="A117" s="54"/>
      <c r="B117" s="54"/>
      <c r="C117" s="54"/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40</v>
      </c>
      <c r="N117" s="54" t="s">
        <v>40</v>
      </c>
      <c r="O117" s="54" t="s">
        <v>40</v>
      </c>
      <c r="P117" s="54" t="s">
        <v>40</v>
      </c>
      <c r="Q117" s="54" t="s">
        <v>40</v>
      </c>
      <c r="R117" s="117" t="s">
        <v>98</v>
      </c>
      <c r="S117" s="58" t="s">
        <v>0</v>
      </c>
      <c r="T117" s="59">
        <f t="shared" ref="T117:Y117" si="42">T125+T120+T122</f>
        <v>104388</v>
      </c>
      <c r="U117" s="59">
        <f t="shared" si="42"/>
        <v>104388</v>
      </c>
      <c r="V117" s="59">
        <f t="shared" si="42"/>
        <v>104388</v>
      </c>
      <c r="W117" s="59">
        <f t="shared" si="42"/>
        <v>104388</v>
      </c>
      <c r="X117" s="59">
        <f t="shared" si="42"/>
        <v>104388</v>
      </c>
      <c r="Y117" s="59">
        <f t="shared" si="42"/>
        <v>104388</v>
      </c>
      <c r="Z117" s="59">
        <f>SUM(T117:Y117)</f>
        <v>626328</v>
      </c>
      <c r="AA117" s="58">
        <v>2030</v>
      </c>
      <c r="AB117" s="33"/>
    </row>
    <row r="118" spans="1:31" s="71" customFormat="1" ht="31.5" hidden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8" t="s">
        <v>167</v>
      </c>
      <c r="S118" s="41" t="s">
        <v>46</v>
      </c>
      <c r="T118" s="4">
        <f>T126</f>
        <v>3.7</v>
      </c>
      <c r="U118" s="4">
        <f t="shared" ref="U118:Y118" si="43">U126</f>
        <v>3.7</v>
      </c>
      <c r="V118" s="4">
        <f t="shared" si="43"/>
        <v>3.7</v>
      </c>
      <c r="W118" s="4">
        <f t="shared" si="43"/>
        <v>3.7</v>
      </c>
      <c r="X118" s="4">
        <f t="shared" si="43"/>
        <v>3.7</v>
      </c>
      <c r="Y118" s="4">
        <f t="shared" si="43"/>
        <v>3.7</v>
      </c>
      <c r="Z118" s="6">
        <v>3.7</v>
      </c>
      <c r="AA118" s="41">
        <v>2030</v>
      </c>
      <c r="AB118" s="33"/>
    </row>
    <row r="119" spans="1:31" s="51" customFormat="1" ht="31.1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 t="s">
        <v>209</v>
      </c>
      <c r="S119" s="41" t="s">
        <v>46</v>
      </c>
      <c r="T119" s="3">
        <f t="shared" ref="T119:X119" si="44">T131+T121+T124</f>
        <v>2192.9999999999995</v>
      </c>
      <c r="U119" s="3">
        <f t="shared" si="44"/>
        <v>2192.9999999999995</v>
      </c>
      <c r="V119" s="3">
        <f t="shared" si="44"/>
        <v>2192.9999999999995</v>
      </c>
      <c r="W119" s="3">
        <f t="shared" si="44"/>
        <v>2192.9999999999995</v>
      </c>
      <c r="X119" s="3">
        <f t="shared" si="44"/>
        <v>2192.9999999999995</v>
      </c>
      <c r="Y119" s="3">
        <f>Y131+Y121+Y124</f>
        <v>2192.9999999999995</v>
      </c>
      <c r="Z119" s="6">
        <f>Y119</f>
        <v>2192.9999999999995</v>
      </c>
      <c r="AA119" s="41">
        <v>2030</v>
      </c>
      <c r="AB119" s="33"/>
    </row>
    <row r="120" spans="1:31" s="71" customFormat="1" ht="31.5" x14ac:dyDescent="0.25">
      <c r="A120" s="54" t="s">
        <v>18</v>
      </c>
      <c r="B120" s="54" t="s">
        <v>18</v>
      </c>
      <c r="C120" s="54" t="s">
        <v>24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40</v>
      </c>
      <c r="N120" s="54" t="s">
        <v>40</v>
      </c>
      <c r="O120" s="54" t="s">
        <v>40</v>
      </c>
      <c r="P120" s="54" t="s">
        <v>40</v>
      </c>
      <c r="Q120" s="54" t="s">
        <v>40</v>
      </c>
      <c r="R120" s="117" t="s">
        <v>98</v>
      </c>
      <c r="S120" s="55" t="s">
        <v>0</v>
      </c>
      <c r="T120" s="1">
        <v>2266.5</v>
      </c>
      <c r="U120" s="1">
        <v>2266.5</v>
      </c>
      <c r="V120" s="1">
        <v>2266.5</v>
      </c>
      <c r="W120" s="1">
        <v>2266.5</v>
      </c>
      <c r="X120" s="1">
        <v>2266.5</v>
      </c>
      <c r="Y120" s="1">
        <v>2266.5</v>
      </c>
      <c r="Z120" s="59">
        <f>SUM(T120:Y120)</f>
        <v>13599</v>
      </c>
      <c r="AA120" s="58">
        <v>2030</v>
      </c>
      <c r="AB120" s="33"/>
    </row>
    <row r="121" spans="1:31" s="51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 t="s">
        <v>210</v>
      </c>
      <c r="S121" s="41" t="s">
        <v>46</v>
      </c>
      <c r="T121" s="3">
        <v>13.6</v>
      </c>
      <c r="U121" s="3">
        <v>13.6</v>
      </c>
      <c r="V121" s="3">
        <v>13.6</v>
      </c>
      <c r="W121" s="3">
        <v>13.6</v>
      </c>
      <c r="X121" s="3">
        <v>13.6</v>
      </c>
      <c r="Y121" s="3">
        <v>13.6</v>
      </c>
      <c r="Z121" s="6">
        <f>Y121</f>
        <v>13.6</v>
      </c>
      <c r="AA121" s="41">
        <v>2030</v>
      </c>
      <c r="AB121" s="33"/>
    </row>
    <row r="122" spans="1:31" s="71" customFormat="1" ht="31.5" x14ac:dyDescent="0.25">
      <c r="A122" s="54" t="s">
        <v>18</v>
      </c>
      <c r="B122" s="54" t="s">
        <v>18</v>
      </c>
      <c r="C122" s="54" t="s">
        <v>21</v>
      </c>
      <c r="D122" s="54" t="s">
        <v>18</v>
      </c>
      <c r="E122" s="54" t="s">
        <v>21</v>
      </c>
      <c r="F122" s="54" t="s">
        <v>18</v>
      </c>
      <c r="G122" s="54" t="s">
        <v>22</v>
      </c>
      <c r="H122" s="54" t="s">
        <v>19</v>
      </c>
      <c r="I122" s="54" t="s">
        <v>24</v>
      </c>
      <c r="J122" s="54" t="s">
        <v>18</v>
      </c>
      <c r="K122" s="54" t="s">
        <v>18</v>
      </c>
      <c r="L122" s="54" t="s">
        <v>19</v>
      </c>
      <c r="M122" s="54" t="s">
        <v>40</v>
      </c>
      <c r="N122" s="54" t="s">
        <v>40</v>
      </c>
      <c r="O122" s="54" t="s">
        <v>40</v>
      </c>
      <c r="P122" s="54" t="s">
        <v>40</v>
      </c>
      <c r="Q122" s="54" t="s">
        <v>40</v>
      </c>
      <c r="R122" s="117" t="s">
        <v>98</v>
      </c>
      <c r="S122" s="55" t="s">
        <v>0</v>
      </c>
      <c r="T122" s="1">
        <v>2978.4</v>
      </c>
      <c r="U122" s="1">
        <v>2978.4</v>
      </c>
      <c r="V122" s="1">
        <v>2978.4</v>
      </c>
      <c r="W122" s="1">
        <v>2978.4</v>
      </c>
      <c r="X122" s="1">
        <v>2978.4</v>
      </c>
      <c r="Y122" s="1">
        <v>2978.4</v>
      </c>
      <c r="Z122" s="59">
        <f>SUM(T122:Y122)</f>
        <v>17870.400000000001</v>
      </c>
      <c r="AA122" s="58">
        <v>2030</v>
      </c>
      <c r="AB122" s="33"/>
    </row>
    <row r="123" spans="1:31" s="51" customFormat="1" ht="31.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211</v>
      </c>
      <c r="S123" s="118" t="s">
        <v>34</v>
      </c>
      <c r="T123" s="3">
        <v>50</v>
      </c>
      <c r="U123" s="3">
        <v>50</v>
      </c>
      <c r="V123" s="3">
        <v>50</v>
      </c>
      <c r="W123" s="3">
        <v>50</v>
      </c>
      <c r="X123" s="3">
        <v>50</v>
      </c>
      <c r="Y123" s="3">
        <v>50</v>
      </c>
      <c r="Z123" s="6">
        <f>X123</f>
        <v>50</v>
      </c>
      <c r="AA123" s="41">
        <v>2030</v>
      </c>
      <c r="AB123" s="105"/>
      <c r="AC123" s="87"/>
    </row>
    <row r="124" spans="1:31" s="51" customFormat="1" ht="31.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40" t="s">
        <v>212</v>
      </c>
      <c r="S124" s="41" t="s">
        <v>46</v>
      </c>
      <c r="T124" s="3">
        <v>11.2</v>
      </c>
      <c r="U124" s="3">
        <v>11.2</v>
      </c>
      <c r="V124" s="3">
        <v>11.2</v>
      </c>
      <c r="W124" s="3">
        <v>11.2</v>
      </c>
      <c r="X124" s="3">
        <v>11.2</v>
      </c>
      <c r="Y124" s="3">
        <v>11.2</v>
      </c>
      <c r="Z124" s="6">
        <f>X124</f>
        <v>11.2</v>
      </c>
      <c r="AA124" s="41">
        <v>2030</v>
      </c>
      <c r="AB124" s="33"/>
    </row>
    <row r="125" spans="1:31" s="71" customFormat="1" ht="31.5" x14ac:dyDescent="0.25">
      <c r="A125" s="54" t="s">
        <v>18</v>
      </c>
      <c r="B125" s="54" t="s">
        <v>19</v>
      </c>
      <c r="C125" s="54" t="s">
        <v>20</v>
      </c>
      <c r="D125" s="54" t="s">
        <v>18</v>
      </c>
      <c r="E125" s="54" t="s">
        <v>21</v>
      </c>
      <c r="F125" s="54" t="s">
        <v>18</v>
      </c>
      <c r="G125" s="54" t="s">
        <v>22</v>
      </c>
      <c r="H125" s="54" t="s">
        <v>19</v>
      </c>
      <c r="I125" s="54" t="s">
        <v>24</v>
      </c>
      <c r="J125" s="54" t="s">
        <v>18</v>
      </c>
      <c r="K125" s="54" t="s">
        <v>18</v>
      </c>
      <c r="L125" s="54" t="s">
        <v>19</v>
      </c>
      <c r="M125" s="54" t="s">
        <v>40</v>
      </c>
      <c r="N125" s="54" t="s">
        <v>40</v>
      </c>
      <c r="O125" s="54" t="s">
        <v>40</v>
      </c>
      <c r="P125" s="54" t="s">
        <v>40</v>
      </c>
      <c r="Q125" s="54" t="s">
        <v>40</v>
      </c>
      <c r="R125" s="117" t="s">
        <v>98</v>
      </c>
      <c r="S125" s="55" t="s">
        <v>0</v>
      </c>
      <c r="T125" s="1">
        <v>99143.1</v>
      </c>
      <c r="U125" s="1">
        <v>99143.1</v>
      </c>
      <c r="V125" s="1">
        <v>99143.1</v>
      </c>
      <c r="W125" s="1">
        <v>99143.1</v>
      </c>
      <c r="X125" s="1">
        <v>99143.1</v>
      </c>
      <c r="Y125" s="1">
        <v>99143.1</v>
      </c>
      <c r="Z125" s="59">
        <f>SUM(T125:Y125)</f>
        <v>594858.6</v>
      </c>
      <c r="AA125" s="58">
        <v>2030</v>
      </c>
      <c r="AB125" s="33"/>
    </row>
    <row r="126" spans="1:31" s="7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8" t="s">
        <v>213</v>
      </c>
      <c r="S126" s="41" t="s">
        <v>46</v>
      </c>
      <c r="T126" s="3">
        <v>3.7</v>
      </c>
      <c r="U126" s="3">
        <v>3.7</v>
      </c>
      <c r="V126" s="3">
        <v>3.7</v>
      </c>
      <c r="W126" s="3">
        <v>3.7</v>
      </c>
      <c r="X126" s="3">
        <v>3.7</v>
      </c>
      <c r="Y126" s="3">
        <v>3.7</v>
      </c>
      <c r="Z126" s="6">
        <v>3.7</v>
      </c>
      <c r="AA126" s="41">
        <v>2030</v>
      </c>
      <c r="AB126" s="33"/>
    </row>
    <row r="127" spans="1:31" ht="47.2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 t="s">
        <v>214</v>
      </c>
      <c r="S127" s="41" t="s">
        <v>38</v>
      </c>
      <c r="T127" s="44">
        <v>70</v>
      </c>
      <c r="U127" s="44">
        <v>70</v>
      </c>
      <c r="V127" s="44">
        <v>70</v>
      </c>
      <c r="W127" s="44">
        <v>70</v>
      </c>
      <c r="X127" s="44">
        <v>70</v>
      </c>
      <c r="Y127" s="44">
        <v>70</v>
      </c>
      <c r="Z127" s="49">
        <v>70</v>
      </c>
      <c r="AA127" s="41">
        <v>2030</v>
      </c>
      <c r="AB127" s="105"/>
      <c r="AC127" s="87"/>
    </row>
    <row r="128" spans="1:31" ht="47.45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1" t="s">
        <v>215</v>
      </c>
      <c r="S128" s="41" t="s">
        <v>38</v>
      </c>
      <c r="T128" s="44">
        <v>3100</v>
      </c>
      <c r="U128" s="44">
        <v>3100</v>
      </c>
      <c r="V128" s="44">
        <v>3100</v>
      </c>
      <c r="W128" s="44">
        <v>3100</v>
      </c>
      <c r="X128" s="44">
        <v>3100</v>
      </c>
      <c r="Y128" s="44">
        <v>3100</v>
      </c>
      <c r="Z128" s="49">
        <f>SUM(T128:Y128)</f>
        <v>18600</v>
      </c>
      <c r="AA128" s="41">
        <v>2030</v>
      </c>
      <c r="AB128" s="105"/>
      <c r="AC128" s="87"/>
    </row>
    <row r="129" spans="1:31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221</v>
      </c>
      <c r="S129" s="137" t="s">
        <v>32</v>
      </c>
      <c r="T129" s="3">
        <v>13000</v>
      </c>
      <c r="U129" s="3">
        <v>13000</v>
      </c>
      <c r="V129" s="3">
        <v>13000</v>
      </c>
      <c r="W129" s="3">
        <v>13000</v>
      </c>
      <c r="X129" s="3">
        <v>13000</v>
      </c>
      <c r="Y129" s="3">
        <v>13000</v>
      </c>
      <c r="Z129" s="6">
        <f>SUM(T129:Y129)</f>
        <v>78000</v>
      </c>
      <c r="AA129" s="41">
        <v>2030</v>
      </c>
      <c r="AB129" s="105"/>
      <c r="AC129" s="87"/>
    </row>
    <row r="130" spans="1:31" s="51" customFormat="1" ht="47.2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216</v>
      </c>
      <c r="S130" s="137" t="s">
        <v>34</v>
      </c>
      <c r="T130" s="3">
        <v>12053</v>
      </c>
      <c r="U130" s="3">
        <v>12053</v>
      </c>
      <c r="V130" s="3">
        <v>12053</v>
      </c>
      <c r="W130" s="3">
        <v>12053</v>
      </c>
      <c r="X130" s="3">
        <v>12053</v>
      </c>
      <c r="Y130" s="3">
        <v>12053</v>
      </c>
      <c r="Z130" s="6">
        <f>SUM(T130:Y130)</f>
        <v>72318</v>
      </c>
      <c r="AA130" s="41">
        <v>2030</v>
      </c>
      <c r="AB130" s="105"/>
      <c r="AC130" s="87"/>
    </row>
    <row r="131" spans="1:31" s="51" customFormat="1" ht="47.25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40" t="s">
        <v>217</v>
      </c>
      <c r="S131" s="41" t="s">
        <v>46</v>
      </c>
      <c r="T131" s="3">
        <v>2168.1999999999998</v>
      </c>
      <c r="U131" s="3">
        <v>2168.1999999999998</v>
      </c>
      <c r="V131" s="3">
        <v>2168.1999999999998</v>
      </c>
      <c r="W131" s="3">
        <v>2168.1999999999998</v>
      </c>
      <c r="X131" s="3">
        <v>2168.1999999999998</v>
      </c>
      <c r="Y131" s="3">
        <v>2168.1999999999998</v>
      </c>
      <c r="Z131" s="6">
        <f>Y131</f>
        <v>2168.1999999999998</v>
      </c>
      <c r="AA131" s="41">
        <v>2030</v>
      </c>
      <c r="AB131" s="33"/>
    </row>
    <row r="132" spans="1:31" ht="47.2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8" t="s">
        <v>218</v>
      </c>
      <c r="S132" s="41" t="s">
        <v>36</v>
      </c>
      <c r="T132" s="44">
        <v>248</v>
      </c>
      <c r="U132" s="44">
        <v>249</v>
      </c>
      <c r="V132" s="44">
        <v>249</v>
      </c>
      <c r="W132" s="44">
        <v>248</v>
      </c>
      <c r="X132" s="44">
        <v>248</v>
      </c>
      <c r="Y132" s="44">
        <v>247</v>
      </c>
      <c r="Z132" s="49">
        <f>SUM(T132:Y132)</f>
        <v>1489</v>
      </c>
      <c r="AA132" s="41">
        <v>2030</v>
      </c>
      <c r="AB132" s="33"/>
    </row>
    <row r="133" spans="1:31" ht="31.5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19</v>
      </c>
      <c r="M133" s="54" t="s">
        <v>40</v>
      </c>
      <c r="N133" s="54" t="s">
        <v>40</v>
      </c>
      <c r="O133" s="54" t="s">
        <v>40</v>
      </c>
      <c r="P133" s="54" t="s">
        <v>40</v>
      </c>
      <c r="Q133" s="54" t="s">
        <v>40</v>
      </c>
      <c r="R133" s="68" t="s">
        <v>201</v>
      </c>
      <c r="S133" s="58" t="s">
        <v>0</v>
      </c>
      <c r="T133" s="59">
        <f t="shared" ref="T133:V134" si="45">T135+T137+T139+T141</f>
        <v>7000</v>
      </c>
      <c r="U133" s="59">
        <f t="shared" si="45"/>
        <v>7000</v>
      </c>
      <c r="V133" s="59">
        <f t="shared" si="45"/>
        <v>7000</v>
      </c>
      <c r="W133" s="59">
        <f t="shared" ref="W133:Y133" si="46">W135+W137+W139+W141</f>
        <v>7000</v>
      </c>
      <c r="X133" s="59">
        <f t="shared" si="46"/>
        <v>7000</v>
      </c>
      <c r="Y133" s="59">
        <f t="shared" si="46"/>
        <v>7000</v>
      </c>
      <c r="Z133" s="59">
        <f t="shared" ref="Z133:Z142" si="47">SUM(T133:Y133)</f>
        <v>42000</v>
      </c>
      <c r="AA133" s="58">
        <v>2030</v>
      </c>
      <c r="AC133" s="89"/>
      <c r="AD133" s="89"/>
    </row>
    <row r="134" spans="1:31" ht="34.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153</v>
      </c>
      <c r="S134" s="41" t="s">
        <v>46</v>
      </c>
      <c r="T134" s="3">
        <f t="shared" si="45"/>
        <v>817.4</v>
      </c>
      <c r="U134" s="3">
        <f t="shared" si="45"/>
        <v>817.4</v>
      </c>
      <c r="V134" s="3">
        <f t="shared" si="45"/>
        <v>817.4</v>
      </c>
      <c r="W134" s="3">
        <f t="shared" ref="W134:Y134" si="48">W136+W138+W140+W142</f>
        <v>817.4</v>
      </c>
      <c r="X134" s="3">
        <f t="shared" si="48"/>
        <v>817.4</v>
      </c>
      <c r="Y134" s="3">
        <f t="shared" si="48"/>
        <v>817.4</v>
      </c>
      <c r="Z134" s="6">
        <f>SUM(T134:Y134)</f>
        <v>4904.3999999999996</v>
      </c>
      <c r="AA134" s="41">
        <v>2030</v>
      </c>
      <c r="AC134" s="89"/>
      <c r="AD134" s="89"/>
    </row>
    <row r="135" spans="1:31" ht="31.5" x14ac:dyDescent="0.25">
      <c r="A135" s="54" t="s">
        <v>18</v>
      </c>
      <c r="B135" s="54" t="s">
        <v>18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40</v>
      </c>
      <c r="N135" s="54" t="s">
        <v>40</v>
      </c>
      <c r="O135" s="54" t="s">
        <v>40</v>
      </c>
      <c r="P135" s="54" t="s">
        <v>40</v>
      </c>
      <c r="Q135" s="54" t="s">
        <v>40</v>
      </c>
      <c r="R135" s="68" t="s">
        <v>201</v>
      </c>
      <c r="S135" s="55" t="s">
        <v>0</v>
      </c>
      <c r="T135" s="1">
        <v>2000</v>
      </c>
      <c r="U135" s="1">
        <v>2000</v>
      </c>
      <c r="V135" s="1">
        <v>2000</v>
      </c>
      <c r="W135" s="1">
        <v>2000</v>
      </c>
      <c r="X135" s="1">
        <v>2000</v>
      </c>
      <c r="Y135" s="1">
        <v>2000</v>
      </c>
      <c r="Z135" s="59">
        <f t="shared" si="47"/>
        <v>12000</v>
      </c>
      <c r="AA135" s="58">
        <v>2030</v>
      </c>
      <c r="AC135" s="89"/>
      <c r="AD135" s="89"/>
    </row>
    <row r="136" spans="1:31" ht="47.25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72" t="s">
        <v>154</v>
      </c>
      <c r="S136" s="41" t="s">
        <v>46</v>
      </c>
      <c r="T136" s="3">
        <v>229.4</v>
      </c>
      <c r="U136" s="3">
        <v>229.4</v>
      </c>
      <c r="V136" s="3">
        <v>229.4</v>
      </c>
      <c r="W136" s="3">
        <v>229.4</v>
      </c>
      <c r="X136" s="3">
        <v>229.4</v>
      </c>
      <c r="Y136" s="3">
        <v>229.4</v>
      </c>
      <c r="Z136" s="6">
        <f t="shared" si="47"/>
        <v>1376.4</v>
      </c>
      <c r="AA136" s="41">
        <v>2030</v>
      </c>
      <c r="AC136" s="89"/>
      <c r="AD136" s="89"/>
    </row>
    <row r="137" spans="1:31" ht="31.5" x14ac:dyDescent="0.25">
      <c r="A137" s="54" t="s">
        <v>18</v>
      </c>
      <c r="B137" s="54" t="s">
        <v>18</v>
      </c>
      <c r="C137" s="54" t="s">
        <v>24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40</v>
      </c>
      <c r="N137" s="54" t="s">
        <v>40</v>
      </c>
      <c r="O137" s="54" t="s">
        <v>40</v>
      </c>
      <c r="P137" s="54" t="s">
        <v>40</v>
      </c>
      <c r="Q137" s="54" t="s">
        <v>40</v>
      </c>
      <c r="R137" s="68" t="s">
        <v>201</v>
      </c>
      <c r="S137" s="55" t="s">
        <v>0</v>
      </c>
      <c r="T137" s="1">
        <v>1500</v>
      </c>
      <c r="U137" s="1">
        <v>1500</v>
      </c>
      <c r="V137" s="1">
        <v>1500</v>
      </c>
      <c r="W137" s="1">
        <v>1500</v>
      </c>
      <c r="X137" s="1">
        <v>1500</v>
      </c>
      <c r="Y137" s="1">
        <v>1500</v>
      </c>
      <c r="Z137" s="59">
        <f t="shared" si="47"/>
        <v>9000</v>
      </c>
      <c r="AA137" s="58">
        <v>2030</v>
      </c>
      <c r="AC137" s="89"/>
      <c r="AD137" s="89"/>
    </row>
    <row r="138" spans="1:31" ht="47.25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155</v>
      </c>
      <c r="S138" s="41" t="s">
        <v>46</v>
      </c>
      <c r="T138" s="3">
        <v>172</v>
      </c>
      <c r="U138" s="3">
        <v>172</v>
      </c>
      <c r="V138" s="3">
        <v>172</v>
      </c>
      <c r="W138" s="3">
        <v>172</v>
      </c>
      <c r="X138" s="3">
        <v>172</v>
      </c>
      <c r="Y138" s="3">
        <v>172</v>
      </c>
      <c r="Z138" s="6">
        <f t="shared" si="47"/>
        <v>1032</v>
      </c>
      <c r="AA138" s="41">
        <v>2030</v>
      </c>
      <c r="AC138" s="89"/>
      <c r="AD138" s="89"/>
    </row>
    <row r="139" spans="1:31" ht="31.5" x14ac:dyDescent="0.25">
      <c r="A139" s="54" t="s">
        <v>18</v>
      </c>
      <c r="B139" s="54" t="s">
        <v>18</v>
      </c>
      <c r="C139" s="54" t="s">
        <v>21</v>
      </c>
      <c r="D139" s="54" t="s">
        <v>18</v>
      </c>
      <c r="E139" s="54" t="s">
        <v>21</v>
      </c>
      <c r="F139" s="54" t="s">
        <v>18</v>
      </c>
      <c r="G139" s="54" t="s">
        <v>22</v>
      </c>
      <c r="H139" s="54" t="s">
        <v>19</v>
      </c>
      <c r="I139" s="54" t="s">
        <v>24</v>
      </c>
      <c r="J139" s="54" t="s">
        <v>18</v>
      </c>
      <c r="K139" s="54" t="s">
        <v>18</v>
      </c>
      <c r="L139" s="54" t="s">
        <v>19</v>
      </c>
      <c r="M139" s="54" t="s">
        <v>40</v>
      </c>
      <c r="N139" s="54" t="s">
        <v>40</v>
      </c>
      <c r="O139" s="54" t="s">
        <v>40</v>
      </c>
      <c r="P139" s="54" t="s">
        <v>40</v>
      </c>
      <c r="Q139" s="54" t="s">
        <v>40</v>
      </c>
      <c r="R139" s="68" t="s">
        <v>201</v>
      </c>
      <c r="S139" s="55" t="s">
        <v>0</v>
      </c>
      <c r="T139" s="1">
        <v>2000</v>
      </c>
      <c r="U139" s="1">
        <v>2000</v>
      </c>
      <c r="V139" s="1">
        <v>2000</v>
      </c>
      <c r="W139" s="1">
        <v>2000</v>
      </c>
      <c r="X139" s="1">
        <v>2000</v>
      </c>
      <c r="Y139" s="1">
        <v>2000</v>
      </c>
      <c r="Z139" s="59">
        <f t="shared" si="47"/>
        <v>12000</v>
      </c>
      <c r="AA139" s="58">
        <v>2030</v>
      </c>
      <c r="AC139" s="89"/>
      <c r="AD139" s="89"/>
    </row>
    <row r="140" spans="1:31" ht="47.25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40" t="s">
        <v>156</v>
      </c>
      <c r="S140" s="41" t="s">
        <v>46</v>
      </c>
      <c r="T140" s="3">
        <v>266</v>
      </c>
      <c r="U140" s="3">
        <v>266</v>
      </c>
      <c r="V140" s="3">
        <v>266</v>
      </c>
      <c r="W140" s="3">
        <v>266</v>
      </c>
      <c r="X140" s="3">
        <v>266</v>
      </c>
      <c r="Y140" s="3">
        <v>266</v>
      </c>
      <c r="Z140" s="6">
        <f t="shared" si="47"/>
        <v>1596</v>
      </c>
      <c r="AA140" s="41">
        <v>2030</v>
      </c>
      <c r="AC140" s="89"/>
      <c r="AD140" s="89"/>
    </row>
    <row r="141" spans="1:31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40</v>
      </c>
      <c r="N141" s="54" t="s">
        <v>40</v>
      </c>
      <c r="O141" s="54" t="s">
        <v>40</v>
      </c>
      <c r="P141" s="54" t="s">
        <v>40</v>
      </c>
      <c r="Q141" s="54" t="s">
        <v>40</v>
      </c>
      <c r="R141" s="68" t="s">
        <v>201</v>
      </c>
      <c r="S141" s="55" t="s">
        <v>0</v>
      </c>
      <c r="T141" s="1">
        <v>1500</v>
      </c>
      <c r="U141" s="1">
        <v>1500</v>
      </c>
      <c r="V141" s="1">
        <v>1500</v>
      </c>
      <c r="W141" s="1">
        <v>1500</v>
      </c>
      <c r="X141" s="1">
        <v>1500</v>
      </c>
      <c r="Y141" s="1">
        <v>1500</v>
      </c>
      <c r="Z141" s="59">
        <f t="shared" si="47"/>
        <v>9000</v>
      </c>
      <c r="AA141" s="58">
        <v>2030</v>
      </c>
      <c r="AC141" s="89"/>
      <c r="AD141" s="89"/>
    </row>
    <row r="142" spans="1:31" ht="47.2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157</v>
      </c>
      <c r="S142" s="41" t="s">
        <v>46</v>
      </c>
      <c r="T142" s="3">
        <v>150</v>
      </c>
      <c r="U142" s="3">
        <v>150</v>
      </c>
      <c r="V142" s="3">
        <v>150</v>
      </c>
      <c r="W142" s="3">
        <v>150</v>
      </c>
      <c r="X142" s="3">
        <v>150</v>
      </c>
      <c r="Y142" s="3">
        <v>150</v>
      </c>
      <c r="Z142" s="6">
        <f t="shared" si="47"/>
        <v>900</v>
      </c>
      <c r="AA142" s="41">
        <v>2030</v>
      </c>
      <c r="AC142" s="89"/>
      <c r="AD142" s="89"/>
    </row>
    <row r="143" spans="1:31" ht="31.5" x14ac:dyDescent="0.25">
      <c r="A143" s="54" t="s">
        <v>18</v>
      </c>
      <c r="B143" s="54" t="s">
        <v>19</v>
      </c>
      <c r="C143" s="54" t="s">
        <v>24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40</v>
      </c>
      <c r="N143" s="54" t="s">
        <v>40</v>
      </c>
      <c r="O143" s="54" t="s">
        <v>40</v>
      </c>
      <c r="P143" s="54" t="s">
        <v>40</v>
      </c>
      <c r="Q143" s="54" t="s">
        <v>40</v>
      </c>
      <c r="R143" s="68" t="s">
        <v>202</v>
      </c>
      <c r="S143" s="82" t="s">
        <v>0</v>
      </c>
      <c r="T143" s="59">
        <v>886</v>
      </c>
      <c r="U143" s="59">
        <v>886</v>
      </c>
      <c r="V143" s="59">
        <v>886</v>
      </c>
      <c r="W143" s="59">
        <v>886</v>
      </c>
      <c r="X143" s="59">
        <v>886</v>
      </c>
      <c r="Y143" s="59">
        <v>886</v>
      </c>
      <c r="Z143" s="59">
        <f>SUM(T143:Y143)</f>
        <v>5316</v>
      </c>
      <c r="AA143" s="58">
        <v>2030</v>
      </c>
      <c r="AB143" s="33"/>
    </row>
    <row r="144" spans="1:31" ht="31.5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1" t="s">
        <v>222</v>
      </c>
      <c r="S144" s="41" t="s">
        <v>38</v>
      </c>
      <c r="T144" s="2">
        <v>4</v>
      </c>
      <c r="U144" s="2">
        <f>5-1</f>
        <v>4</v>
      </c>
      <c r="V144" s="2">
        <f t="shared" ref="V144:Y144" si="49">5-1</f>
        <v>4</v>
      </c>
      <c r="W144" s="2">
        <f t="shared" si="49"/>
        <v>4</v>
      </c>
      <c r="X144" s="2">
        <f t="shared" si="49"/>
        <v>4</v>
      </c>
      <c r="Y144" s="2">
        <f t="shared" si="49"/>
        <v>4</v>
      </c>
      <c r="Z144" s="49">
        <v>4</v>
      </c>
      <c r="AA144" s="41">
        <v>2030</v>
      </c>
      <c r="AB144" s="33"/>
      <c r="AC144" s="93"/>
      <c r="AD144" s="93"/>
      <c r="AE144" s="93"/>
    </row>
    <row r="145" spans="1:30" s="51" customFormat="1" ht="31.5" x14ac:dyDescent="0.25">
      <c r="A145" s="46"/>
      <c r="B145" s="46"/>
      <c r="C145" s="46"/>
      <c r="D145" s="46"/>
      <c r="E145" s="46"/>
      <c r="F145" s="46"/>
      <c r="G145" s="46"/>
      <c r="H145" s="46" t="s">
        <v>19</v>
      </c>
      <c r="I145" s="46" t="s">
        <v>24</v>
      </c>
      <c r="J145" s="46" t="s">
        <v>18</v>
      </c>
      <c r="K145" s="46" t="s">
        <v>18</v>
      </c>
      <c r="L145" s="46" t="s">
        <v>20</v>
      </c>
      <c r="M145" s="46" t="s">
        <v>18</v>
      </c>
      <c r="N145" s="46" t="s">
        <v>18</v>
      </c>
      <c r="O145" s="46" t="s">
        <v>18</v>
      </c>
      <c r="P145" s="46" t="s">
        <v>18</v>
      </c>
      <c r="Q145" s="46" t="s">
        <v>18</v>
      </c>
      <c r="R145" s="73" t="s">
        <v>49</v>
      </c>
      <c r="S145" s="114" t="s">
        <v>0</v>
      </c>
      <c r="T145" s="113">
        <f>T163+T156+T183</f>
        <v>10000</v>
      </c>
      <c r="U145" s="113">
        <f t="shared" ref="U145:Y145" si="50">U163+U156+U183</f>
        <v>10000</v>
      </c>
      <c r="V145" s="113">
        <f t="shared" si="50"/>
        <v>10000</v>
      </c>
      <c r="W145" s="113">
        <f t="shared" si="50"/>
        <v>10000</v>
      </c>
      <c r="X145" s="113">
        <f t="shared" si="50"/>
        <v>10000</v>
      </c>
      <c r="Y145" s="113">
        <f t="shared" si="50"/>
        <v>10000</v>
      </c>
      <c r="Z145" s="113">
        <f>SUM(T145:Y145)</f>
        <v>60000</v>
      </c>
      <c r="AA145" s="114">
        <v>2030</v>
      </c>
      <c r="AB145" s="95"/>
      <c r="AC145" s="50"/>
    </row>
    <row r="146" spans="1:30" s="51" customFormat="1" ht="31.5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40" t="s">
        <v>118</v>
      </c>
      <c r="S146" s="41" t="s">
        <v>38</v>
      </c>
      <c r="T146" s="2">
        <f>T157+T165+T185</f>
        <v>6</v>
      </c>
      <c r="U146" s="2">
        <f t="shared" ref="U146:Y146" si="51">U157+U165+U185</f>
        <v>6</v>
      </c>
      <c r="V146" s="2">
        <f t="shared" si="51"/>
        <v>6</v>
      </c>
      <c r="W146" s="2">
        <f t="shared" si="51"/>
        <v>6</v>
      </c>
      <c r="X146" s="2">
        <f t="shared" si="51"/>
        <v>6</v>
      </c>
      <c r="Y146" s="2">
        <f t="shared" si="51"/>
        <v>6</v>
      </c>
      <c r="Z146" s="45">
        <f>SUM(T146:Y146)</f>
        <v>36</v>
      </c>
      <c r="AA146" s="41">
        <v>2030</v>
      </c>
      <c r="AB146" s="79"/>
      <c r="AC146" s="50"/>
    </row>
    <row r="147" spans="1:30" s="51" customFormat="1" ht="31.5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40" t="s">
        <v>119</v>
      </c>
      <c r="S147" s="41" t="s">
        <v>46</v>
      </c>
      <c r="T147" s="4">
        <f>T158+T164+T184</f>
        <v>9</v>
      </c>
      <c r="U147" s="4">
        <f t="shared" ref="U147:Y147" si="52">U158+U164+U184</f>
        <v>9</v>
      </c>
      <c r="V147" s="4">
        <f t="shared" si="52"/>
        <v>9</v>
      </c>
      <c r="W147" s="4">
        <f t="shared" si="52"/>
        <v>9</v>
      </c>
      <c r="X147" s="4">
        <f t="shared" si="52"/>
        <v>9</v>
      </c>
      <c r="Y147" s="4">
        <f t="shared" si="52"/>
        <v>9</v>
      </c>
      <c r="Z147" s="5">
        <f>SUM(T147:Y147)</f>
        <v>54</v>
      </c>
      <c r="AA147" s="41">
        <v>2030</v>
      </c>
      <c r="AB147" s="95"/>
      <c r="AC147" s="50"/>
    </row>
    <row r="148" spans="1:30" s="8" customFormat="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99</v>
      </c>
      <c r="S148" s="118" t="s">
        <v>9</v>
      </c>
      <c r="T148" s="3">
        <f>(4539.3+9)/13987*100</f>
        <v>32.518052477300351</v>
      </c>
      <c r="U148" s="3">
        <f>(4539.3+9+9)/13987*100</f>
        <v>32.582397940945164</v>
      </c>
      <c r="V148" s="3">
        <f>(4539.3+9+9+9)/13987*100</f>
        <v>32.646743404589976</v>
      </c>
      <c r="W148" s="3">
        <f>(4539.3+9+9+9+9)/13987*100</f>
        <v>32.711088868234789</v>
      </c>
      <c r="X148" s="3">
        <f>(4539.3+9+9+9+9+9)/13987*100</f>
        <v>32.775434331879602</v>
      </c>
      <c r="Y148" s="3">
        <f>(4539.3+9+9+9+9+9+9)/13987*100</f>
        <v>32.839779795524414</v>
      </c>
      <c r="Z148" s="5">
        <f>Y148</f>
        <v>32.839779795524414</v>
      </c>
      <c r="AA148" s="41">
        <v>2030</v>
      </c>
      <c r="AB148" s="88"/>
      <c r="AC148" s="60"/>
    </row>
    <row r="149" spans="1:30" ht="32.2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5" t="s">
        <v>100</v>
      </c>
      <c r="S149" s="118" t="s">
        <v>9</v>
      </c>
      <c r="T149" s="4">
        <v>91</v>
      </c>
      <c r="U149" s="4">
        <v>91</v>
      </c>
      <c r="V149" s="4">
        <v>91</v>
      </c>
      <c r="W149" s="4">
        <v>91</v>
      </c>
      <c r="X149" s="4">
        <v>91</v>
      </c>
      <c r="Y149" s="4">
        <v>91</v>
      </c>
      <c r="Z149" s="5">
        <v>91</v>
      </c>
      <c r="AA149" s="41">
        <v>2030</v>
      </c>
      <c r="AB149" s="95"/>
    </row>
    <row r="150" spans="1:30" ht="46.9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5" t="s">
        <v>121</v>
      </c>
      <c r="S150" s="118" t="s">
        <v>122</v>
      </c>
      <c r="T150" s="4">
        <v>23.7</v>
      </c>
      <c r="U150" s="4">
        <v>23.7</v>
      </c>
      <c r="V150" s="4">
        <v>23.7</v>
      </c>
      <c r="W150" s="4">
        <v>23.7</v>
      </c>
      <c r="X150" s="4">
        <v>23.7</v>
      </c>
      <c r="Y150" s="4">
        <v>23.7</v>
      </c>
      <c r="Z150" s="5">
        <v>23.7</v>
      </c>
      <c r="AA150" s="41">
        <v>2030</v>
      </c>
      <c r="AB150" s="95"/>
    </row>
    <row r="151" spans="1:30" s="51" customFormat="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101</v>
      </c>
      <c r="S151" s="41" t="s">
        <v>9</v>
      </c>
      <c r="T151" s="3">
        <v>43.1</v>
      </c>
      <c r="U151" s="3">
        <v>43.1</v>
      </c>
      <c r="V151" s="3">
        <v>43.1</v>
      </c>
      <c r="W151" s="3">
        <v>43.1</v>
      </c>
      <c r="X151" s="3">
        <v>43.1</v>
      </c>
      <c r="Y151" s="3">
        <v>43.1</v>
      </c>
      <c r="Z151" s="6">
        <v>43.1</v>
      </c>
      <c r="AA151" s="41">
        <v>2030</v>
      </c>
      <c r="AB151" s="95"/>
      <c r="AC151" s="50"/>
    </row>
    <row r="152" spans="1:30" s="51" customFormat="1" ht="50.45" customHeight="1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117" t="s">
        <v>102</v>
      </c>
      <c r="S152" s="55" t="s">
        <v>39</v>
      </c>
      <c r="T152" s="56">
        <v>1</v>
      </c>
      <c r="U152" s="56">
        <v>1</v>
      </c>
      <c r="V152" s="56">
        <v>1</v>
      </c>
      <c r="W152" s="56">
        <v>1</v>
      </c>
      <c r="X152" s="56">
        <v>1</v>
      </c>
      <c r="Y152" s="56">
        <v>1</v>
      </c>
      <c r="Z152" s="57">
        <v>1</v>
      </c>
      <c r="AA152" s="58">
        <v>2030</v>
      </c>
      <c r="AB152" s="95"/>
      <c r="AC152" s="50"/>
    </row>
    <row r="153" spans="1:30" s="51" customFormat="1" ht="31.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60</v>
      </c>
      <c r="S153" s="41" t="s">
        <v>38</v>
      </c>
      <c r="T153" s="44">
        <f t="shared" ref="T153:X153" si="53">T157</f>
        <v>2</v>
      </c>
      <c r="U153" s="44">
        <f t="shared" si="53"/>
        <v>2</v>
      </c>
      <c r="V153" s="44">
        <f t="shared" si="53"/>
        <v>2</v>
      </c>
      <c r="W153" s="44">
        <f t="shared" si="53"/>
        <v>2</v>
      </c>
      <c r="X153" s="44">
        <f t="shared" si="53"/>
        <v>2</v>
      </c>
      <c r="Y153" s="44">
        <f>Y157</f>
        <v>2</v>
      </c>
      <c r="Z153" s="49">
        <f>SUM(T153:Y153)</f>
        <v>12</v>
      </c>
      <c r="AA153" s="41">
        <v>2030</v>
      </c>
      <c r="AB153" s="99"/>
      <c r="AC153" s="96"/>
      <c r="AD153" s="96"/>
    </row>
    <row r="154" spans="1:30" ht="31.9" customHeight="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117" t="s">
        <v>169</v>
      </c>
      <c r="S154" s="55" t="s">
        <v>39</v>
      </c>
      <c r="T154" s="56">
        <v>1</v>
      </c>
      <c r="U154" s="56">
        <v>1</v>
      </c>
      <c r="V154" s="56">
        <v>1</v>
      </c>
      <c r="W154" s="56">
        <v>1</v>
      </c>
      <c r="X154" s="56">
        <v>1</v>
      </c>
      <c r="Y154" s="56">
        <v>1</v>
      </c>
      <c r="Z154" s="57">
        <v>1</v>
      </c>
      <c r="AA154" s="58">
        <v>2030</v>
      </c>
      <c r="AC154" s="89"/>
      <c r="AD154" s="89"/>
    </row>
    <row r="155" spans="1:30" s="74" customFormat="1" ht="31.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40" t="s">
        <v>105</v>
      </c>
      <c r="S155" s="62" t="s">
        <v>38</v>
      </c>
      <c r="T155" s="2">
        <v>2</v>
      </c>
      <c r="U155" s="2">
        <v>2</v>
      </c>
      <c r="V155" s="2">
        <v>2</v>
      </c>
      <c r="W155" s="2">
        <v>2</v>
      </c>
      <c r="X155" s="2">
        <v>2</v>
      </c>
      <c r="Y155" s="2">
        <v>2</v>
      </c>
      <c r="Z155" s="45">
        <f t="shared" ref="Z155:Z160" si="54">SUM(T155:Y155)</f>
        <v>12</v>
      </c>
      <c r="AA155" s="41">
        <v>2030</v>
      </c>
      <c r="AB155" s="88"/>
    </row>
    <row r="156" spans="1:30" s="51" customFormat="1" ht="47.25" x14ac:dyDescent="0.25">
      <c r="A156" s="54" t="s">
        <v>18</v>
      </c>
      <c r="B156" s="54" t="s">
        <v>24</v>
      </c>
      <c r="C156" s="54" t="s">
        <v>22</v>
      </c>
      <c r="D156" s="54" t="s">
        <v>18</v>
      </c>
      <c r="E156" s="54" t="s">
        <v>21</v>
      </c>
      <c r="F156" s="54" t="s">
        <v>18</v>
      </c>
      <c r="G156" s="54" t="s">
        <v>22</v>
      </c>
      <c r="H156" s="54" t="s">
        <v>19</v>
      </c>
      <c r="I156" s="54" t="s">
        <v>24</v>
      </c>
      <c r="J156" s="54" t="s">
        <v>18</v>
      </c>
      <c r="K156" s="54" t="s">
        <v>123</v>
      </c>
      <c r="L156" s="54" t="s">
        <v>20</v>
      </c>
      <c r="M156" s="54" t="s">
        <v>21</v>
      </c>
      <c r="N156" s="54" t="s">
        <v>21</v>
      </c>
      <c r="O156" s="54" t="s">
        <v>21</v>
      </c>
      <c r="P156" s="54" t="s">
        <v>21</v>
      </c>
      <c r="Q156" s="54" t="s">
        <v>20</v>
      </c>
      <c r="R156" s="124" t="s">
        <v>170</v>
      </c>
      <c r="S156" s="123" t="s">
        <v>0</v>
      </c>
      <c r="T156" s="59">
        <v>5000</v>
      </c>
      <c r="U156" s="59">
        <v>5000</v>
      </c>
      <c r="V156" s="59">
        <v>5000</v>
      </c>
      <c r="W156" s="59">
        <v>5000</v>
      </c>
      <c r="X156" s="59">
        <v>5000</v>
      </c>
      <c r="Y156" s="59">
        <v>5000</v>
      </c>
      <c r="Z156" s="59">
        <f t="shared" si="54"/>
        <v>30000</v>
      </c>
      <c r="AA156" s="58">
        <v>2030</v>
      </c>
      <c r="AB156" s="33"/>
      <c r="AC156" s="50"/>
    </row>
    <row r="157" spans="1:30" s="51" customFormat="1" ht="31.5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118</v>
      </c>
      <c r="S157" s="52" t="s">
        <v>38</v>
      </c>
      <c r="T157" s="44">
        <v>2</v>
      </c>
      <c r="U157" s="44">
        <v>2</v>
      </c>
      <c r="V157" s="44">
        <v>2</v>
      </c>
      <c r="W157" s="44">
        <v>2</v>
      </c>
      <c r="X157" s="44">
        <v>2</v>
      </c>
      <c r="Y157" s="44">
        <v>2</v>
      </c>
      <c r="Z157" s="49">
        <f t="shared" si="54"/>
        <v>12</v>
      </c>
      <c r="AA157" s="118">
        <v>2030</v>
      </c>
      <c r="AB157" s="33"/>
      <c r="AC157" s="50"/>
    </row>
    <row r="158" spans="1:30" s="8" customFormat="1" ht="31.5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61" t="s">
        <v>119</v>
      </c>
      <c r="S158" s="62" t="s">
        <v>46</v>
      </c>
      <c r="T158" s="3">
        <v>5</v>
      </c>
      <c r="U158" s="3">
        <v>5</v>
      </c>
      <c r="V158" s="3">
        <v>5</v>
      </c>
      <c r="W158" s="3">
        <v>5</v>
      </c>
      <c r="X158" s="3">
        <v>5</v>
      </c>
      <c r="Y158" s="3">
        <v>5</v>
      </c>
      <c r="Z158" s="53">
        <f t="shared" si="54"/>
        <v>30</v>
      </c>
      <c r="AA158" s="118">
        <v>2030</v>
      </c>
      <c r="AB158" s="33"/>
      <c r="AC158" s="60"/>
    </row>
    <row r="159" spans="1:30" s="8" customFormat="1" ht="78.75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61" t="s">
        <v>203</v>
      </c>
      <c r="S159" s="62" t="s">
        <v>38</v>
      </c>
      <c r="T159" s="44">
        <v>4</v>
      </c>
      <c r="U159" s="44">
        <v>4</v>
      </c>
      <c r="V159" s="44">
        <v>4</v>
      </c>
      <c r="W159" s="44">
        <v>4</v>
      </c>
      <c r="X159" s="44">
        <v>4</v>
      </c>
      <c r="Y159" s="44">
        <v>4</v>
      </c>
      <c r="Z159" s="49">
        <f t="shared" si="54"/>
        <v>24</v>
      </c>
      <c r="AA159" s="41">
        <v>2030</v>
      </c>
      <c r="AB159" s="33"/>
      <c r="AC159" s="60"/>
    </row>
    <row r="160" spans="1:30" s="8" customFormat="1" ht="63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61" t="s">
        <v>204</v>
      </c>
      <c r="S160" s="62" t="s">
        <v>38</v>
      </c>
      <c r="T160" s="44">
        <v>12</v>
      </c>
      <c r="U160" s="44">
        <v>12</v>
      </c>
      <c r="V160" s="44">
        <v>12</v>
      </c>
      <c r="W160" s="44">
        <v>12</v>
      </c>
      <c r="X160" s="44">
        <v>12</v>
      </c>
      <c r="Y160" s="44">
        <v>12</v>
      </c>
      <c r="Z160" s="49">
        <f t="shared" si="54"/>
        <v>72</v>
      </c>
      <c r="AA160" s="41">
        <v>2030</v>
      </c>
      <c r="AB160" s="33"/>
      <c r="AC160" s="60"/>
    </row>
    <row r="161" spans="1:30" s="51" customFormat="1" ht="47.25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117" t="s">
        <v>171</v>
      </c>
      <c r="S161" s="55" t="s">
        <v>39</v>
      </c>
      <c r="T161" s="56">
        <v>1</v>
      </c>
      <c r="U161" s="56">
        <v>1</v>
      </c>
      <c r="V161" s="56">
        <v>1</v>
      </c>
      <c r="W161" s="56">
        <v>1</v>
      </c>
      <c r="X161" s="56">
        <v>1</v>
      </c>
      <c r="Y161" s="56">
        <v>1</v>
      </c>
      <c r="Z161" s="57">
        <v>1</v>
      </c>
      <c r="AA161" s="58">
        <v>2030</v>
      </c>
      <c r="AB161" s="95"/>
      <c r="AC161" s="50"/>
    </row>
    <row r="162" spans="1:30" ht="31.1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64</v>
      </c>
      <c r="S162" s="41" t="s">
        <v>38</v>
      </c>
      <c r="T162" s="2">
        <v>1</v>
      </c>
      <c r="U162" s="2">
        <v>1</v>
      </c>
      <c r="V162" s="2">
        <v>1</v>
      </c>
      <c r="W162" s="2">
        <v>1</v>
      </c>
      <c r="X162" s="2">
        <v>1</v>
      </c>
      <c r="Y162" s="2">
        <v>1</v>
      </c>
      <c r="Z162" s="49">
        <f t="shared" ref="Z162:Z177" si="55">SUM(T162:Y162)</f>
        <v>6</v>
      </c>
      <c r="AA162" s="41">
        <v>2030</v>
      </c>
      <c r="AC162" s="89"/>
      <c r="AD162" s="89"/>
    </row>
    <row r="163" spans="1:30" ht="31.5" hidden="1" x14ac:dyDescent="0.25">
      <c r="A163" s="21" t="s">
        <v>18</v>
      </c>
      <c r="B163" s="21" t="s">
        <v>19</v>
      </c>
      <c r="C163" s="21" t="s">
        <v>20</v>
      </c>
      <c r="D163" s="21" t="s">
        <v>18</v>
      </c>
      <c r="E163" s="21" t="s">
        <v>24</v>
      </c>
      <c r="F163" s="21" t="s">
        <v>18</v>
      </c>
      <c r="G163" s="21" t="s">
        <v>40</v>
      </c>
      <c r="H163" s="21" t="s">
        <v>19</v>
      </c>
      <c r="I163" s="21" t="s">
        <v>24</v>
      </c>
      <c r="J163" s="21" t="s">
        <v>18</v>
      </c>
      <c r="K163" s="21" t="s">
        <v>18</v>
      </c>
      <c r="L163" s="21" t="s">
        <v>20</v>
      </c>
      <c r="M163" s="21" t="s">
        <v>37</v>
      </c>
      <c r="N163" s="21" t="s">
        <v>18</v>
      </c>
      <c r="O163" s="21" t="s">
        <v>24</v>
      </c>
      <c r="P163" s="21" t="s">
        <v>22</v>
      </c>
      <c r="Q163" s="21" t="s">
        <v>18</v>
      </c>
      <c r="R163" s="130" t="s">
        <v>172</v>
      </c>
      <c r="S163" s="23" t="s">
        <v>0</v>
      </c>
      <c r="T163" s="132"/>
      <c r="U163" s="132"/>
      <c r="V163" s="132"/>
      <c r="W163" s="132"/>
      <c r="X163" s="132"/>
      <c r="Y163" s="132"/>
      <c r="Z163" s="24">
        <f t="shared" si="55"/>
        <v>0</v>
      </c>
      <c r="AA163" s="58">
        <v>2030</v>
      </c>
      <c r="AB163" s="37"/>
      <c r="AC163" s="86"/>
      <c r="AD163" s="86"/>
    </row>
    <row r="164" spans="1:30" ht="31.5" hidden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130" t="s">
        <v>117</v>
      </c>
      <c r="S164" s="131" t="s">
        <v>46</v>
      </c>
      <c r="T164" s="133"/>
      <c r="U164" s="133"/>
      <c r="V164" s="133"/>
      <c r="W164" s="133"/>
      <c r="X164" s="133"/>
      <c r="Y164" s="133"/>
      <c r="Z164" s="24">
        <f t="shared" si="55"/>
        <v>0</v>
      </c>
      <c r="AA164" s="41">
        <v>2030</v>
      </c>
      <c r="AB164" s="9"/>
      <c r="AC164" s="86"/>
      <c r="AD164" s="86"/>
    </row>
    <row r="165" spans="1:30" ht="31.5" hidden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64" t="s">
        <v>116</v>
      </c>
      <c r="S165" s="65" t="s">
        <v>45</v>
      </c>
      <c r="T165" s="134"/>
      <c r="U165" s="134"/>
      <c r="V165" s="134"/>
      <c r="W165" s="134"/>
      <c r="X165" s="134"/>
      <c r="Y165" s="134"/>
      <c r="Z165" s="67">
        <f t="shared" si="55"/>
        <v>0</v>
      </c>
      <c r="AA165" s="41">
        <v>2030</v>
      </c>
      <c r="AB165" s="9"/>
      <c r="AC165" s="86"/>
      <c r="AD165" s="86"/>
    </row>
    <row r="166" spans="1:30" s="51" customFormat="1" ht="47.25" hidden="1" x14ac:dyDescent="0.25">
      <c r="A166" s="54" t="s">
        <v>18</v>
      </c>
      <c r="B166" s="54" t="s">
        <v>18</v>
      </c>
      <c r="C166" s="54" t="s">
        <v>22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123</v>
      </c>
      <c r="L166" s="54" t="s">
        <v>20</v>
      </c>
      <c r="M166" s="54" t="s">
        <v>21</v>
      </c>
      <c r="N166" s="54" t="s">
        <v>21</v>
      </c>
      <c r="O166" s="54" t="s">
        <v>21</v>
      </c>
      <c r="P166" s="54" t="s">
        <v>21</v>
      </c>
      <c r="Q166" s="54" t="s">
        <v>20</v>
      </c>
      <c r="R166" s="115" t="s">
        <v>141</v>
      </c>
      <c r="S166" s="55" t="s">
        <v>0</v>
      </c>
      <c r="T166" s="1">
        <v>0</v>
      </c>
      <c r="U166" s="1">
        <f>3100.4-200-2900.4</f>
        <v>0</v>
      </c>
      <c r="V166" s="1">
        <f>2000.4-2000.4</f>
        <v>0</v>
      </c>
      <c r="W166" s="1">
        <v>0</v>
      </c>
      <c r="X166" s="1">
        <f>3100.4-200-2900.4</f>
        <v>0</v>
      </c>
      <c r="Y166" s="1">
        <v>0</v>
      </c>
      <c r="Z166" s="59">
        <f t="shared" si="55"/>
        <v>0</v>
      </c>
      <c r="AA166" s="58">
        <v>2030</v>
      </c>
      <c r="AB166" s="33"/>
      <c r="AC166" s="50"/>
    </row>
    <row r="167" spans="1:30" s="51" customFormat="1" ht="47.25" hidden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103</v>
      </c>
      <c r="S167" s="52" t="s">
        <v>38</v>
      </c>
      <c r="T167" s="44">
        <v>0</v>
      </c>
      <c r="U167" s="44">
        <v>0</v>
      </c>
      <c r="V167" s="44">
        <f>12-12</f>
        <v>0</v>
      </c>
      <c r="W167" s="44">
        <v>0</v>
      </c>
      <c r="X167" s="44">
        <v>0</v>
      </c>
      <c r="Y167" s="44">
        <v>0</v>
      </c>
      <c r="Z167" s="49">
        <f t="shared" si="55"/>
        <v>0</v>
      </c>
      <c r="AA167" s="118">
        <v>2030</v>
      </c>
      <c r="AB167" s="33"/>
      <c r="AC167" s="50"/>
    </row>
    <row r="168" spans="1:30" s="51" customFormat="1" ht="31.5" hidden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104</v>
      </c>
      <c r="S168" s="52" t="s">
        <v>46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53">
        <f t="shared" si="55"/>
        <v>0</v>
      </c>
      <c r="AA168" s="118">
        <v>2030</v>
      </c>
      <c r="AB168" s="33"/>
      <c r="AC168" s="50"/>
    </row>
    <row r="169" spans="1:30" s="51" customFormat="1" ht="47.25" hidden="1" x14ac:dyDescent="0.25">
      <c r="A169" s="54" t="s">
        <v>18</v>
      </c>
      <c r="B169" s="54" t="s">
        <v>18</v>
      </c>
      <c r="C169" s="54" t="s">
        <v>24</v>
      </c>
      <c r="D169" s="54" t="s">
        <v>18</v>
      </c>
      <c r="E169" s="54" t="s">
        <v>21</v>
      </c>
      <c r="F169" s="54" t="s">
        <v>18</v>
      </c>
      <c r="G169" s="54" t="s">
        <v>22</v>
      </c>
      <c r="H169" s="54" t="s">
        <v>19</v>
      </c>
      <c r="I169" s="54" t="s">
        <v>24</v>
      </c>
      <c r="J169" s="54" t="s">
        <v>18</v>
      </c>
      <c r="K169" s="54" t="s">
        <v>123</v>
      </c>
      <c r="L169" s="54" t="s">
        <v>20</v>
      </c>
      <c r="M169" s="54" t="s">
        <v>21</v>
      </c>
      <c r="N169" s="54" t="s">
        <v>21</v>
      </c>
      <c r="O169" s="54" t="s">
        <v>21</v>
      </c>
      <c r="P169" s="54" t="s">
        <v>21</v>
      </c>
      <c r="Q169" s="54" t="s">
        <v>20</v>
      </c>
      <c r="R169" s="115" t="s">
        <v>141</v>
      </c>
      <c r="S169" s="55" t="s">
        <v>0</v>
      </c>
      <c r="T169" s="1">
        <v>0</v>
      </c>
      <c r="U169" s="1">
        <f>2000-100-1900</f>
        <v>0</v>
      </c>
      <c r="V169" s="1">
        <f>2000-2000</f>
        <v>0</v>
      </c>
      <c r="W169" s="1">
        <v>0</v>
      </c>
      <c r="X169" s="1">
        <f>2000-100-1900</f>
        <v>0</v>
      </c>
      <c r="Y169" s="1">
        <v>0</v>
      </c>
      <c r="Z169" s="59">
        <f t="shared" si="55"/>
        <v>0</v>
      </c>
      <c r="AA169" s="58">
        <v>2030</v>
      </c>
      <c r="AB169" s="33"/>
      <c r="AC169" s="50"/>
    </row>
    <row r="170" spans="1:30" s="51" customFormat="1" ht="47.25" hidden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130</v>
      </c>
      <c r="S170" s="52" t="s">
        <v>38</v>
      </c>
      <c r="T170" s="44">
        <v>0</v>
      </c>
      <c r="U170" s="44">
        <v>0</v>
      </c>
      <c r="V170" s="44">
        <v>0</v>
      </c>
      <c r="W170" s="44">
        <v>0</v>
      </c>
      <c r="X170" s="44">
        <v>0</v>
      </c>
      <c r="Y170" s="44">
        <v>0</v>
      </c>
      <c r="Z170" s="49">
        <f t="shared" si="55"/>
        <v>0</v>
      </c>
      <c r="AA170" s="118">
        <v>2030</v>
      </c>
      <c r="AB170" s="33"/>
      <c r="AC170" s="50"/>
    </row>
    <row r="171" spans="1:30" s="51" customFormat="1" ht="47.25" hidden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131</v>
      </c>
      <c r="S171" s="52" t="s">
        <v>46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53">
        <f t="shared" si="55"/>
        <v>0</v>
      </c>
      <c r="AA171" s="118">
        <v>2030</v>
      </c>
      <c r="AB171" s="103"/>
      <c r="AC171" s="96"/>
    </row>
    <row r="172" spans="1:30" s="51" customFormat="1" ht="47.25" hidden="1" x14ac:dyDescent="0.25">
      <c r="A172" s="54" t="s">
        <v>18</v>
      </c>
      <c r="B172" s="54" t="s">
        <v>18</v>
      </c>
      <c r="C172" s="54" t="s">
        <v>21</v>
      </c>
      <c r="D172" s="54" t="s">
        <v>18</v>
      </c>
      <c r="E172" s="54" t="s">
        <v>21</v>
      </c>
      <c r="F172" s="54" t="s">
        <v>18</v>
      </c>
      <c r="G172" s="54" t="s">
        <v>22</v>
      </c>
      <c r="H172" s="54" t="s">
        <v>19</v>
      </c>
      <c r="I172" s="54" t="s">
        <v>24</v>
      </c>
      <c r="J172" s="54" t="s">
        <v>18</v>
      </c>
      <c r="K172" s="54" t="s">
        <v>123</v>
      </c>
      <c r="L172" s="54" t="s">
        <v>20</v>
      </c>
      <c r="M172" s="54" t="s">
        <v>21</v>
      </c>
      <c r="N172" s="54" t="s">
        <v>21</v>
      </c>
      <c r="O172" s="54" t="s">
        <v>21</v>
      </c>
      <c r="P172" s="54" t="s">
        <v>21</v>
      </c>
      <c r="Q172" s="54" t="s">
        <v>20</v>
      </c>
      <c r="R172" s="115" t="s">
        <v>142</v>
      </c>
      <c r="S172" s="55" t="s">
        <v>0</v>
      </c>
      <c r="T172" s="1">
        <v>0</v>
      </c>
      <c r="U172" s="1">
        <f>2860.5-100-2760.5</f>
        <v>0</v>
      </c>
      <c r="V172" s="1">
        <f>2860.6-2860.6</f>
        <v>0</v>
      </c>
      <c r="W172" s="1">
        <v>0</v>
      </c>
      <c r="X172" s="1">
        <f>2860.5-100-2760.5</f>
        <v>0</v>
      </c>
      <c r="Y172" s="1">
        <v>0</v>
      </c>
      <c r="Z172" s="59">
        <f t="shared" si="55"/>
        <v>0</v>
      </c>
      <c r="AA172" s="58">
        <v>2030</v>
      </c>
      <c r="AB172" s="33"/>
      <c r="AC172" s="50"/>
    </row>
    <row r="173" spans="1:30" s="51" customFormat="1" ht="47.25" hidden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132</v>
      </c>
      <c r="S173" s="52" t="s">
        <v>38</v>
      </c>
      <c r="T173" s="44">
        <v>0</v>
      </c>
      <c r="U173" s="44">
        <v>0</v>
      </c>
      <c r="V173" s="44">
        <v>0</v>
      </c>
      <c r="W173" s="44">
        <v>0</v>
      </c>
      <c r="X173" s="44">
        <v>0</v>
      </c>
      <c r="Y173" s="44">
        <v>0</v>
      </c>
      <c r="Z173" s="49">
        <f t="shared" si="55"/>
        <v>0</v>
      </c>
      <c r="AA173" s="118">
        <v>2030</v>
      </c>
      <c r="AB173" s="33"/>
      <c r="AC173" s="50"/>
    </row>
    <row r="174" spans="1:30" s="51" customFormat="1" ht="31.5" hidden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133</v>
      </c>
      <c r="S174" s="52" t="s">
        <v>46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53">
        <f t="shared" si="55"/>
        <v>0</v>
      </c>
      <c r="AA174" s="118">
        <v>2030</v>
      </c>
      <c r="AB174" s="33"/>
      <c r="AC174" s="50"/>
    </row>
    <row r="175" spans="1:30" s="51" customFormat="1" ht="47.25" hidden="1" x14ac:dyDescent="0.25">
      <c r="A175" s="54" t="s">
        <v>18</v>
      </c>
      <c r="B175" s="54" t="s">
        <v>18</v>
      </c>
      <c r="C175" s="54" t="s">
        <v>25</v>
      </c>
      <c r="D175" s="54" t="s">
        <v>18</v>
      </c>
      <c r="E175" s="54" t="s">
        <v>21</v>
      </c>
      <c r="F175" s="54" t="s">
        <v>18</v>
      </c>
      <c r="G175" s="54" t="s">
        <v>22</v>
      </c>
      <c r="H175" s="54" t="s">
        <v>19</v>
      </c>
      <c r="I175" s="54" t="s">
        <v>24</v>
      </c>
      <c r="J175" s="54" t="s">
        <v>18</v>
      </c>
      <c r="K175" s="54" t="s">
        <v>123</v>
      </c>
      <c r="L175" s="54" t="s">
        <v>20</v>
      </c>
      <c r="M175" s="54" t="s">
        <v>21</v>
      </c>
      <c r="N175" s="54" t="s">
        <v>21</v>
      </c>
      <c r="O175" s="54" t="s">
        <v>21</v>
      </c>
      <c r="P175" s="54" t="s">
        <v>21</v>
      </c>
      <c r="Q175" s="54" t="s">
        <v>20</v>
      </c>
      <c r="R175" s="115" t="s">
        <v>141</v>
      </c>
      <c r="S175" s="55" t="s">
        <v>0</v>
      </c>
      <c r="T175" s="1">
        <v>0</v>
      </c>
      <c r="U175" s="1">
        <f>2801.1-100-2701.1</f>
        <v>0</v>
      </c>
      <c r="V175" s="1">
        <f>2801.1-2801.1</f>
        <v>0</v>
      </c>
      <c r="W175" s="1">
        <v>0</v>
      </c>
      <c r="X175" s="1">
        <f>2801.1-100-2701.1</f>
        <v>0</v>
      </c>
      <c r="Y175" s="1">
        <v>0</v>
      </c>
      <c r="Z175" s="59">
        <f t="shared" si="55"/>
        <v>0</v>
      </c>
      <c r="AA175" s="58">
        <v>2030</v>
      </c>
      <c r="AB175" s="33"/>
      <c r="AC175" s="50"/>
    </row>
    <row r="176" spans="1:30" s="51" customFormat="1" ht="47.25" hidden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134</v>
      </c>
      <c r="S176" s="52" t="s">
        <v>38</v>
      </c>
      <c r="T176" s="44">
        <v>0</v>
      </c>
      <c r="U176" s="44">
        <v>0</v>
      </c>
      <c r="V176" s="44">
        <v>0</v>
      </c>
      <c r="W176" s="44">
        <v>0</v>
      </c>
      <c r="X176" s="44">
        <v>0</v>
      </c>
      <c r="Y176" s="44">
        <v>0</v>
      </c>
      <c r="Z176" s="49">
        <f t="shared" si="55"/>
        <v>0</v>
      </c>
      <c r="AA176" s="118">
        <v>2030</v>
      </c>
      <c r="AB176" s="33"/>
      <c r="AC176" s="50"/>
    </row>
    <row r="177" spans="1:30" s="51" customFormat="1" ht="47.25" hidden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135</v>
      </c>
      <c r="S177" s="52" t="s">
        <v>46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53">
        <f t="shared" si="55"/>
        <v>0</v>
      </c>
      <c r="AA177" s="118">
        <v>2030</v>
      </c>
      <c r="AB177" s="33"/>
      <c r="AC177" s="50"/>
    </row>
    <row r="178" spans="1:30" s="51" customFormat="1" hidden="1" x14ac:dyDescent="0.25">
      <c r="A178" s="54" t="s">
        <v>18</v>
      </c>
      <c r="B178" s="54" t="s">
        <v>24</v>
      </c>
      <c r="C178" s="54" t="s">
        <v>22</v>
      </c>
      <c r="D178" s="54" t="s">
        <v>18</v>
      </c>
      <c r="E178" s="54" t="s">
        <v>21</v>
      </c>
      <c r="F178" s="54" t="s">
        <v>18</v>
      </c>
      <c r="G178" s="54" t="s">
        <v>22</v>
      </c>
      <c r="H178" s="54" t="s">
        <v>19</v>
      </c>
      <c r="I178" s="54" t="s">
        <v>24</v>
      </c>
      <c r="J178" s="54" t="s">
        <v>18</v>
      </c>
      <c r="K178" s="54" t="s">
        <v>123</v>
      </c>
      <c r="L178" s="54" t="s">
        <v>20</v>
      </c>
      <c r="M178" s="54" t="s">
        <v>18</v>
      </c>
      <c r="N178" s="54" t="s">
        <v>18</v>
      </c>
      <c r="O178" s="54" t="s">
        <v>18</v>
      </c>
      <c r="P178" s="54" t="s">
        <v>18</v>
      </c>
      <c r="Q178" s="54" t="s">
        <v>18</v>
      </c>
      <c r="R178" s="146" t="s">
        <v>141</v>
      </c>
      <c r="S178" s="140" t="s">
        <v>0</v>
      </c>
      <c r="T178" s="1">
        <v>0</v>
      </c>
      <c r="U178" s="1">
        <f>2801.1-100-2701.1</f>
        <v>0</v>
      </c>
      <c r="V178" s="1">
        <f>2801.1-2801.1</f>
        <v>0</v>
      </c>
      <c r="W178" s="1"/>
      <c r="X178" s="1"/>
      <c r="Y178" s="1"/>
      <c r="Z178" s="59"/>
      <c r="AA178" s="58"/>
      <c r="AB178" s="33"/>
      <c r="AC178" s="50"/>
    </row>
    <row r="179" spans="1:30" s="51" customFormat="1" hidden="1" x14ac:dyDescent="0.25">
      <c r="A179" s="54" t="s">
        <v>18</v>
      </c>
      <c r="B179" s="54" t="s">
        <v>24</v>
      </c>
      <c r="C179" s="54" t="s">
        <v>22</v>
      </c>
      <c r="D179" s="54" t="s">
        <v>18</v>
      </c>
      <c r="E179" s="54" t="s">
        <v>21</v>
      </c>
      <c r="F179" s="54" t="s">
        <v>18</v>
      </c>
      <c r="G179" s="54" t="s">
        <v>22</v>
      </c>
      <c r="H179" s="54" t="s">
        <v>19</v>
      </c>
      <c r="I179" s="54" t="s">
        <v>24</v>
      </c>
      <c r="J179" s="54" t="s">
        <v>18</v>
      </c>
      <c r="K179" s="54" t="s">
        <v>123</v>
      </c>
      <c r="L179" s="54" t="s">
        <v>20</v>
      </c>
      <c r="M179" s="54" t="s">
        <v>21</v>
      </c>
      <c r="N179" s="54" t="s">
        <v>21</v>
      </c>
      <c r="O179" s="54" t="s">
        <v>21</v>
      </c>
      <c r="P179" s="54" t="s">
        <v>21</v>
      </c>
      <c r="Q179" s="54" t="s">
        <v>20</v>
      </c>
      <c r="R179" s="147"/>
      <c r="S179" s="141"/>
      <c r="T179" s="1">
        <v>0</v>
      </c>
      <c r="U179" s="1">
        <f t="shared" ref="U179:U180" si="56">2801.1-100-2701.1</f>
        <v>0</v>
      </c>
      <c r="V179" s="1">
        <f t="shared" ref="V179:V180" si="57">2801.1-2801.1</f>
        <v>0</v>
      </c>
      <c r="W179" s="1"/>
      <c r="X179" s="1"/>
      <c r="Y179" s="1"/>
      <c r="Z179" s="59"/>
      <c r="AA179" s="58"/>
      <c r="AB179" s="33"/>
      <c r="AC179" s="50"/>
    </row>
    <row r="180" spans="1:30" s="51" customFormat="1" hidden="1" x14ac:dyDescent="0.25">
      <c r="A180" s="54" t="s">
        <v>18</v>
      </c>
      <c r="B180" s="54" t="s">
        <v>24</v>
      </c>
      <c r="C180" s="54" t="s">
        <v>22</v>
      </c>
      <c r="D180" s="54" t="s">
        <v>18</v>
      </c>
      <c r="E180" s="54" t="s">
        <v>21</v>
      </c>
      <c r="F180" s="54" t="s">
        <v>18</v>
      </c>
      <c r="G180" s="54" t="s">
        <v>22</v>
      </c>
      <c r="H180" s="54" t="s">
        <v>19</v>
      </c>
      <c r="I180" s="54" t="s">
        <v>24</v>
      </c>
      <c r="J180" s="54" t="s">
        <v>18</v>
      </c>
      <c r="K180" s="54" t="s">
        <v>123</v>
      </c>
      <c r="L180" s="54" t="s">
        <v>20</v>
      </c>
      <c r="M180" s="54" t="s">
        <v>18</v>
      </c>
      <c r="N180" s="54" t="s">
        <v>18</v>
      </c>
      <c r="O180" s="54" t="s">
        <v>21</v>
      </c>
      <c r="P180" s="54" t="s">
        <v>21</v>
      </c>
      <c r="Q180" s="54" t="s">
        <v>20</v>
      </c>
      <c r="R180" s="148"/>
      <c r="S180" s="142"/>
      <c r="T180" s="1">
        <v>0</v>
      </c>
      <c r="U180" s="1">
        <f t="shared" si="56"/>
        <v>0</v>
      </c>
      <c r="V180" s="1">
        <f t="shared" si="57"/>
        <v>0</v>
      </c>
      <c r="W180" s="1"/>
      <c r="X180" s="1"/>
      <c r="Y180" s="1"/>
      <c r="Z180" s="59"/>
      <c r="AA180" s="58"/>
      <c r="AB180" s="33"/>
      <c r="AC180" s="50"/>
    </row>
    <row r="181" spans="1:30" s="51" customFormat="1" ht="31.5" hidden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144</v>
      </c>
      <c r="S181" s="52" t="s">
        <v>38</v>
      </c>
      <c r="T181" s="44"/>
      <c r="U181" s="44"/>
      <c r="V181" s="44"/>
      <c r="W181" s="44"/>
      <c r="X181" s="44"/>
      <c r="Y181" s="44"/>
      <c r="Z181" s="49"/>
      <c r="AA181" s="118"/>
      <c r="AB181" s="33"/>
      <c r="AC181" s="50"/>
    </row>
    <row r="182" spans="1:30" s="51" customFormat="1" ht="31.5" hidden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145</v>
      </c>
      <c r="S182" s="52" t="s">
        <v>46</v>
      </c>
      <c r="T182" s="3"/>
      <c r="U182" s="3"/>
      <c r="V182" s="3"/>
      <c r="W182" s="3"/>
      <c r="X182" s="3"/>
      <c r="Y182" s="3"/>
      <c r="Z182" s="53"/>
      <c r="AA182" s="118"/>
      <c r="AB182" s="33"/>
      <c r="AC182" s="50"/>
    </row>
    <row r="183" spans="1:30" s="51" customFormat="1" ht="31.5" x14ac:dyDescent="0.25">
      <c r="A183" s="54" t="s">
        <v>18</v>
      </c>
      <c r="B183" s="54" t="s">
        <v>18</v>
      </c>
      <c r="C183" s="54" t="s">
        <v>40</v>
      </c>
      <c r="D183" s="54" t="s">
        <v>18</v>
      </c>
      <c r="E183" s="54" t="s">
        <v>21</v>
      </c>
      <c r="F183" s="54" t="s">
        <v>18</v>
      </c>
      <c r="G183" s="54" t="s">
        <v>22</v>
      </c>
      <c r="H183" s="54" t="s">
        <v>19</v>
      </c>
      <c r="I183" s="54" t="s">
        <v>24</v>
      </c>
      <c r="J183" s="54" t="s">
        <v>18</v>
      </c>
      <c r="K183" s="54" t="s">
        <v>19</v>
      </c>
      <c r="L183" s="54" t="s">
        <v>162</v>
      </c>
      <c r="M183" s="54" t="s">
        <v>40</v>
      </c>
      <c r="N183" s="54" t="s">
        <v>40</v>
      </c>
      <c r="O183" s="54" t="s">
        <v>40</v>
      </c>
      <c r="P183" s="54" t="s">
        <v>18</v>
      </c>
      <c r="Q183" s="54" t="s">
        <v>18</v>
      </c>
      <c r="R183" s="75" t="s">
        <v>177</v>
      </c>
      <c r="S183" s="55" t="s">
        <v>0</v>
      </c>
      <c r="T183" s="59">
        <v>5000</v>
      </c>
      <c r="U183" s="59">
        <v>5000</v>
      </c>
      <c r="V183" s="59">
        <v>5000</v>
      </c>
      <c r="W183" s="59">
        <v>5000</v>
      </c>
      <c r="X183" s="59">
        <v>5000</v>
      </c>
      <c r="Y183" s="59">
        <v>5000</v>
      </c>
      <c r="Z183" s="59">
        <f>SUM(T183:Y183)</f>
        <v>30000</v>
      </c>
      <c r="AA183" s="58">
        <v>2030</v>
      </c>
      <c r="AB183" s="33"/>
      <c r="AC183" s="50"/>
    </row>
    <row r="184" spans="1:30" s="51" customFormat="1" ht="31.5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76" t="s">
        <v>146</v>
      </c>
      <c r="S184" s="62" t="s">
        <v>46</v>
      </c>
      <c r="T184" s="3">
        <v>4</v>
      </c>
      <c r="U184" s="3">
        <v>4</v>
      </c>
      <c r="V184" s="3">
        <v>4</v>
      </c>
      <c r="W184" s="3">
        <v>4</v>
      </c>
      <c r="X184" s="3">
        <v>4</v>
      </c>
      <c r="Y184" s="3">
        <v>4</v>
      </c>
      <c r="Z184" s="6">
        <f>SUM(T184:Y184)</f>
        <v>24</v>
      </c>
      <c r="AA184" s="41">
        <v>2030</v>
      </c>
      <c r="AB184" s="33"/>
      <c r="AC184" s="50"/>
    </row>
    <row r="185" spans="1:30" s="51" customFormat="1" ht="31.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76" t="s">
        <v>147</v>
      </c>
      <c r="S185" s="62" t="s">
        <v>38</v>
      </c>
      <c r="T185" s="44">
        <v>4</v>
      </c>
      <c r="U185" s="44">
        <v>4</v>
      </c>
      <c r="V185" s="44">
        <v>4</v>
      </c>
      <c r="W185" s="44">
        <v>4</v>
      </c>
      <c r="X185" s="44">
        <v>4</v>
      </c>
      <c r="Y185" s="44">
        <v>4</v>
      </c>
      <c r="Z185" s="49">
        <f>SUM(T185:Y185)</f>
        <v>24</v>
      </c>
      <c r="AA185" s="41">
        <v>2030</v>
      </c>
      <c r="AB185" s="33"/>
      <c r="AC185" s="50"/>
    </row>
    <row r="186" spans="1:30" ht="47.25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117" t="s">
        <v>178</v>
      </c>
      <c r="S186" s="55" t="s">
        <v>39</v>
      </c>
      <c r="T186" s="56">
        <v>1</v>
      </c>
      <c r="U186" s="56">
        <v>1</v>
      </c>
      <c r="V186" s="56">
        <v>1</v>
      </c>
      <c r="W186" s="56">
        <v>1</v>
      </c>
      <c r="X186" s="56">
        <v>1</v>
      </c>
      <c r="Y186" s="56">
        <v>1</v>
      </c>
      <c r="Z186" s="57">
        <v>1</v>
      </c>
      <c r="AA186" s="58">
        <v>2030</v>
      </c>
      <c r="AC186" s="89"/>
      <c r="AD186" s="89"/>
    </row>
    <row r="187" spans="1:30" ht="47.25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163</v>
      </c>
      <c r="S187" s="62" t="s">
        <v>46</v>
      </c>
      <c r="T187" s="3">
        <v>5</v>
      </c>
      <c r="U187" s="3">
        <v>5</v>
      </c>
      <c r="V187" s="3">
        <v>5</v>
      </c>
      <c r="W187" s="3">
        <v>5</v>
      </c>
      <c r="X187" s="3">
        <v>5</v>
      </c>
      <c r="Y187" s="3">
        <v>5</v>
      </c>
      <c r="Z187" s="6">
        <f>SUM(T187:Y187)</f>
        <v>30</v>
      </c>
      <c r="AA187" s="41">
        <v>2030</v>
      </c>
      <c r="AC187" s="89"/>
      <c r="AD187" s="89"/>
    </row>
    <row r="188" spans="1:30" s="74" customFormat="1" ht="31.5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75" t="s">
        <v>173</v>
      </c>
      <c r="S188" s="55" t="s">
        <v>44</v>
      </c>
      <c r="T188" s="56">
        <v>1</v>
      </c>
      <c r="U188" s="56">
        <v>1</v>
      </c>
      <c r="V188" s="56">
        <v>1</v>
      </c>
      <c r="W188" s="56">
        <v>1</v>
      </c>
      <c r="X188" s="56">
        <v>1</v>
      </c>
      <c r="Y188" s="56">
        <v>1</v>
      </c>
      <c r="Z188" s="57">
        <v>1</v>
      </c>
      <c r="AA188" s="58">
        <v>2030</v>
      </c>
      <c r="AB188" s="33"/>
    </row>
    <row r="189" spans="1:30" ht="31.5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76" t="s">
        <v>106</v>
      </c>
      <c r="S189" s="41" t="s">
        <v>45</v>
      </c>
      <c r="T189" s="44">
        <f>1+15+22+5</f>
        <v>43</v>
      </c>
      <c r="U189" s="44">
        <f t="shared" ref="U189:Y189" si="58">1+15+22+5</f>
        <v>43</v>
      </c>
      <c r="V189" s="44">
        <f t="shared" si="58"/>
        <v>43</v>
      </c>
      <c r="W189" s="44">
        <f t="shared" si="58"/>
        <v>43</v>
      </c>
      <c r="X189" s="44">
        <f t="shared" si="58"/>
        <v>43</v>
      </c>
      <c r="Y189" s="44">
        <f t="shared" si="58"/>
        <v>43</v>
      </c>
      <c r="Z189" s="49">
        <f>SUM(T189:Y189)</f>
        <v>258</v>
      </c>
      <c r="AA189" s="41">
        <v>2030</v>
      </c>
      <c r="AB189" s="108"/>
      <c r="AC189" s="86"/>
      <c r="AD189" s="86"/>
    </row>
    <row r="190" spans="1:30" ht="47.25" x14ac:dyDescent="0.25">
      <c r="A190" s="46"/>
      <c r="B190" s="46"/>
      <c r="C190" s="46"/>
      <c r="D190" s="46"/>
      <c r="E190" s="46"/>
      <c r="F190" s="46"/>
      <c r="G190" s="46"/>
      <c r="H190" s="46" t="s">
        <v>19</v>
      </c>
      <c r="I190" s="46" t="s">
        <v>24</v>
      </c>
      <c r="J190" s="46" t="s">
        <v>18</v>
      </c>
      <c r="K190" s="46" t="s">
        <v>18</v>
      </c>
      <c r="L190" s="46" t="s">
        <v>22</v>
      </c>
      <c r="M190" s="46" t="s">
        <v>18</v>
      </c>
      <c r="N190" s="46" t="s">
        <v>18</v>
      </c>
      <c r="O190" s="46" t="s">
        <v>18</v>
      </c>
      <c r="P190" s="46" t="s">
        <v>18</v>
      </c>
      <c r="Q190" s="46" t="s">
        <v>18</v>
      </c>
      <c r="R190" s="85" t="s">
        <v>48</v>
      </c>
      <c r="S190" s="114" t="s">
        <v>0</v>
      </c>
      <c r="T190" s="113">
        <f>T193</f>
        <v>4484</v>
      </c>
      <c r="U190" s="113">
        <f t="shared" ref="U190:Y190" si="59">U193</f>
        <v>4484</v>
      </c>
      <c r="V190" s="113">
        <f t="shared" si="59"/>
        <v>4484</v>
      </c>
      <c r="W190" s="113">
        <f t="shared" si="59"/>
        <v>4484</v>
      </c>
      <c r="X190" s="113">
        <f t="shared" si="59"/>
        <v>4484</v>
      </c>
      <c r="Y190" s="113">
        <f t="shared" si="59"/>
        <v>4484</v>
      </c>
      <c r="Z190" s="113">
        <f t="shared" ref="Z190:Z210" si="60">SUM(T190:Y190)</f>
        <v>26904</v>
      </c>
      <c r="AA190" s="114">
        <v>2030</v>
      </c>
      <c r="AB190" s="102"/>
    </row>
    <row r="191" spans="1:30" ht="31.5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8" t="s">
        <v>107</v>
      </c>
      <c r="S191" s="118" t="s">
        <v>31</v>
      </c>
      <c r="T191" s="4">
        <f t="shared" ref="T191:X191" si="61">T194</f>
        <v>5799.6</v>
      </c>
      <c r="U191" s="4">
        <f t="shared" si="61"/>
        <v>5799.6</v>
      </c>
      <c r="V191" s="4">
        <f t="shared" si="61"/>
        <v>5799.6</v>
      </c>
      <c r="W191" s="4">
        <f t="shared" si="61"/>
        <v>5799.6</v>
      </c>
      <c r="X191" s="4">
        <f t="shared" si="61"/>
        <v>5799.6</v>
      </c>
      <c r="Y191" s="4">
        <f t="shared" ref="Y191" si="62">Y194</f>
        <v>5799.6</v>
      </c>
      <c r="Z191" s="5">
        <f t="shared" si="60"/>
        <v>34797.599999999999</v>
      </c>
      <c r="AA191" s="118">
        <v>2030</v>
      </c>
      <c r="AB191" s="33"/>
    </row>
    <row r="192" spans="1:30" ht="46.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8" t="s">
        <v>180</v>
      </c>
      <c r="S192" s="41" t="s">
        <v>38</v>
      </c>
      <c r="T192" s="44">
        <f>T195</f>
        <v>8</v>
      </c>
      <c r="U192" s="44">
        <f t="shared" ref="U192:Y192" si="63">U195</f>
        <v>8</v>
      </c>
      <c r="V192" s="44">
        <f t="shared" si="63"/>
        <v>8</v>
      </c>
      <c r="W192" s="44">
        <f t="shared" si="63"/>
        <v>8</v>
      </c>
      <c r="X192" s="44">
        <f t="shared" si="63"/>
        <v>8</v>
      </c>
      <c r="Y192" s="44">
        <f t="shared" si="63"/>
        <v>8</v>
      </c>
      <c r="Z192" s="45">
        <f t="shared" si="60"/>
        <v>48</v>
      </c>
      <c r="AA192" s="41">
        <v>2030</v>
      </c>
      <c r="AB192" s="33"/>
    </row>
    <row r="193" spans="1:30" ht="33.6" customHeight="1" x14ac:dyDescent="0.25">
      <c r="A193" s="54"/>
      <c r="B193" s="54"/>
      <c r="C193" s="54"/>
      <c r="D193" s="54" t="s">
        <v>18</v>
      </c>
      <c r="E193" s="54" t="s">
        <v>21</v>
      </c>
      <c r="F193" s="54" t="s">
        <v>18</v>
      </c>
      <c r="G193" s="54" t="s">
        <v>22</v>
      </c>
      <c r="H193" s="54" t="s">
        <v>19</v>
      </c>
      <c r="I193" s="54" t="s">
        <v>24</v>
      </c>
      <c r="J193" s="54" t="s">
        <v>18</v>
      </c>
      <c r="K193" s="54" t="s">
        <v>18</v>
      </c>
      <c r="L193" s="54" t="s">
        <v>22</v>
      </c>
      <c r="M193" s="54" t="s">
        <v>40</v>
      </c>
      <c r="N193" s="54" t="s">
        <v>40</v>
      </c>
      <c r="O193" s="54" t="s">
        <v>40</v>
      </c>
      <c r="P193" s="54" t="s">
        <v>40</v>
      </c>
      <c r="Q193" s="54" t="s">
        <v>40</v>
      </c>
      <c r="R193" s="75" t="s">
        <v>108</v>
      </c>
      <c r="S193" s="58" t="s">
        <v>0</v>
      </c>
      <c r="T193" s="59">
        <f>T196+T202+T199+T205</f>
        <v>4484</v>
      </c>
      <c r="U193" s="59">
        <f t="shared" ref="U193:X193" si="64">U196+U202+U199+U205</f>
        <v>4484</v>
      </c>
      <c r="V193" s="59">
        <f>V196+V202+V199+V205</f>
        <v>4484</v>
      </c>
      <c r="W193" s="59">
        <f t="shared" si="64"/>
        <v>4484</v>
      </c>
      <c r="X193" s="59">
        <f t="shared" si="64"/>
        <v>4484</v>
      </c>
      <c r="Y193" s="59">
        <f t="shared" ref="Y193" si="65">Y196+Y202+Y199+Y205</f>
        <v>4484</v>
      </c>
      <c r="Z193" s="59">
        <f t="shared" si="60"/>
        <v>26904</v>
      </c>
      <c r="AA193" s="58">
        <v>2030</v>
      </c>
      <c r="AB193" s="102"/>
    </row>
    <row r="194" spans="1:30" ht="31.5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5" t="s">
        <v>107</v>
      </c>
      <c r="S194" s="118" t="s">
        <v>31</v>
      </c>
      <c r="T194" s="3">
        <f>T197+T200+T203+T206</f>
        <v>5799.6</v>
      </c>
      <c r="U194" s="3">
        <f t="shared" ref="U194:W194" si="66">U197+U200+U203+U206</f>
        <v>5799.6</v>
      </c>
      <c r="V194" s="3">
        <f t="shared" si="66"/>
        <v>5799.6</v>
      </c>
      <c r="W194" s="3">
        <f t="shared" si="66"/>
        <v>5799.6</v>
      </c>
      <c r="X194" s="3">
        <f>X197+X200+X203+X206</f>
        <v>5799.6</v>
      </c>
      <c r="Y194" s="3">
        <f t="shared" ref="Y194:Y195" si="67">Y197+Y200+Y203+Y206</f>
        <v>5799.6</v>
      </c>
      <c r="Z194" s="5">
        <f t="shared" si="60"/>
        <v>34797.599999999999</v>
      </c>
      <c r="AA194" s="41">
        <v>2030</v>
      </c>
      <c r="AB194" s="105"/>
      <c r="AC194" s="87"/>
    </row>
    <row r="195" spans="1:30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5" t="s">
        <v>148</v>
      </c>
      <c r="S195" s="118" t="s">
        <v>38</v>
      </c>
      <c r="T195" s="44">
        <f>T198+T201+T204+T207</f>
        <v>8</v>
      </c>
      <c r="U195" s="44">
        <f t="shared" ref="U195:X195" si="68">U198+U201+U204+U207</f>
        <v>8</v>
      </c>
      <c r="V195" s="44">
        <f t="shared" si="68"/>
        <v>8</v>
      </c>
      <c r="W195" s="44">
        <f t="shared" si="68"/>
        <v>8</v>
      </c>
      <c r="X195" s="44">
        <f t="shared" si="68"/>
        <v>8</v>
      </c>
      <c r="Y195" s="44">
        <f t="shared" si="67"/>
        <v>8</v>
      </c>
      <c r="Z195" s="45">
        <f t="shared" si="60"/>
        <v>48</v>
      </c>
      <c r="AA195" s="41">
        <v>2030</v>
      </c>
      <c r="AB195" s="105"/>
      <c r="AC195" s="87"/>
    </row>
    <row r="196" spans="1:30" ht="31.5" x14ac:dyDescent="0.25">
      <c r="A196" s="54" t="s">
        <v>18</v>
      </c>
      <c r="B196" s="54" t="s">
        <v>18</v>
      </c>
      <c r="C196" s="54" t="s">
        <v>22</v>
      </c>
      <c r="D196" s="54" t="s">
        <v>18</v>
      </c>
      <c r="E196" s="54" t="s">
        <v>21</v>
      </c>
      <c r="F196" s="54" t="s">
        <v>18</v>
      </c>
      <c r="G196" s="54" t="s">
        <v>22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22</v>
      </c>
      <c r="M196" s="54" t="s">
        <v>40</v>
      </c>
      <c r="N196" s="54" t="s">
        <v>40</v>
      </c>
      <c r="O196" s="54" t="s">
        <v>40</v>
      </c>
      <c r="P196" s="54" t="s">
        <v>40</v>
      </c>
      <c r="Q196" s="54" t="s">
        <v>40</v>
      </c>
      <c r="R196" s="75" t="s">
        <v>109</v>
      </c>
      <c r="S196" s="55" t="s">
        <v>0</v>
      </c>
      <c r="T196" s="1">
        <v>2417.1</v>
      </c>
      <c r="U196" s="1">
        <v>2417.1</v>
      </c>
      <c r="V196" s="1">
        <v>2417.1</v>
      </c>
      <c r="W196" s="1">
        <v>2417.1</v>
      </c>
      <c r="X196" s="1">
        <v>2417.1</v>
      </c>
      <c r="Y196" s="1">
        <v>2417.1</v>
      </c>
      <c r="Z196" s="59">
        <f t="shared" si="60"/>
        <v>14502.6</v>
      </c>
      <c r="AA196" s="58">
        <v>2030</v>
      </c>
      <c r="AB196" s="101"/>
      <c r="AC196" s="87"/>
      <c r="AD196" s="87"/>
    </row>
    <row r="197" spans="1:30" ht="31.5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61" t="s">
        <v>149</v>
      </c>
      <c r="S197" s="118" t="s">
        <v>31</v>
      </c>
      <c r="T197" s="3">
        <v>3555.6</v>
      </c>
      <c r="U197" s="3">
        <v>3555.6</v>
      </c>
      <c r="V197" s="3">
        <v>3555.6</v>
      </c>
      <c r="W197" s="3">
        <v>3555.6</v>
      </c>
      <c r="X197" s="3">
        <v>3555.6</v>
      </c>
      <c r="Y197" s="3">
        <v>3555.6</v>
      </c>
      <c r="Z197" s="5">
        <f t="shared" si="60"/>
        <v>21333.599999999999</v>
      </c>
      <c r="AA197" s="41">
        <v>2030</v>
      </c>
      <c r="AB197" s="105"/>
      <c r="AC197" s="87"/>
    </row>
    <row r="198" spans="1:30" ht="48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61" t="s">
        <v>150</v>
      </c>
      <c r="S198" s="118" t="s">
        <v>38</v>
      </c>
      <c r="T198" s="44">
        <v>4</v>
      </c>
      <c r="U198" s="44">
        <v>4</v>
      </c>
      <c r="V198" s="44">
        <v>4</v>
      </c>
      <c r="W198" s="44">
        <v>4</v>
      </c>
      <c r="X198" s="44">
        <v>4</v>
      </c>
      <c r="Y198" s="44">
        <v>4</v>
      </c>
      <c r="Z198" s="45">
        <f t="shared" si="60"/>
        <v>24</v>
      </c>
      <c r="AA198" s="41">
        <v>2030</v>
      </c>
      <c r="AB198" s="105"/>
      <c r="AC198" s="87"/>
    </row>
    <row r="199" spans="1:30" ht="31.5" x14ac:dyDescent="0.25">
      <c r="A199" s="54" t="s">
        <v>18</v>
      </c>
      <c r="B199" s="54" t="s">
        <v>18</v>
      </c>
      <c r="C199" s="54" t="s">
        <v>24</v>
      </c>
      <c r="D199" s="54" t="s">
        <v>18</v>
      </c>
      <c r="E199" s="54" t="s">
        <v>21</v>
      </c>
      <c r="F199" s="54" t="s">
        <v>18</v>
      </c>
      <c r="G199" s="54" t="s">
        <v>22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22</v>
      </c>
      <c r="M199" s="54" t="s">
        <v>40</v>
      </c>
      <c r="N199" s="54" t="s">
        <v>40</v>
      </c>
      <c r="O199" s="54" t="s">
        <v>40</v>
      </c>
      <c r="P199" s="54" t="s">
        <v>40</v>
      </c>
      <c r="Q199" s="54" t="s">
        <v>40</v>
      </c>
      <c r="R199" s="75" t="s">
        <v>110</v>
      </c>
      <c r="S199" s="55" t="s">
        <v>0</v>
      </c>
      <c r="T199" s="1">
        <v>399.6</v>
      </c>
      <c r="U199" s="1">
        <v>399.6</v>
      </c>
      <c r="V199" s="1">
        <v>399.6</v>
      </c>
      <c r="W199" s="1">
        <v>399.6</v>
      </c>
      <c r="X199" s="1">
        <v>399.6</v>
      </c>
      <c r="Y199" s="1">
        <v>399.6</v>
      </c>
      <c r="Z199" s="59">
        <f t="shared" si="60"/>
        <v>2397.6</v>
      </c>
      <c r="AA199" s="58">
        <v>2030</v>
      </c>
      <c r="AB199" s="101"/>
      <c r="AC199" s="87"/>
    </row>
    <row r="200" spans="1:30" ht="33.7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61" t="s">
        <v>151</v>
      </c>
      <c r="S200" s="118" t="s">
        <v>31</v>
      </c>
      <c r="T200" s="4">
        <v>461</v>
      </c>
      <c r="U200" s="4">
        <v>461</v>
      </c>
      <c r="V200" s="4">
        <v>461</v>
      </c>
      <c r="W200" s="4">
        <v>461</v>
      </c>
      <c r="X200" s="4">
        <v>461</v>
      </c>
      <c r="Y200" s="4">
        <v>461</v>
      </c>
      <c r="Z200" s="6">
        <f t="shared" si="60"/>
        <v>2766</v>
      </c>
      <c r="AA200" s="41">
        <v>2030</v>
      </c>
      <c r="AB200" s="105"/>
      <c r="AC200" s="87"/>
    </row>
    <row r="201" spans="1:30" ht="48.7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61" t="s">
        <v>152</v>
      </c>
      <c r="S201" s="118" t="s">
        <v>38</v>
      </c>
      <c r="T201" s="2">
        <v>2</v>
      </c>
      <c r="U201" s="2">
        <v>2</v>
      </c>
      <c r="V201" s="2">
        <v>2</v>
      </c>
      <c r="W201" s="2">
        <v>2</v>
      </c>
      <c r="X201" s="2">
        <v>2</v>
      </c>
      <c r="Y201" s="2">
        <v>2</v>
      </c>
      <c r="Z201" s="49">
        <f t="shared" si="60"/>
        <v>12</v>
      </c>
      <c r="AA201" s="41">
        <v>2030</v>
      </c>
      <c r="AB201" s="105"/>
      <c r="AC201" s="87"/>
    </row>
    <row r="202" spans="1:30" ht="31.5" x14ac:dyDescent="0.25">
      <c r="A202" s="54" t="s">
        <v>18</v>
      </c>
      <c r="B202" s="54" t="s">
        <v>18</v>
      </c>
      <c r="C202" s="54" t="s">
        <v>21</v>
      </c>
      <c r="D202" s="54" t="s">
        <v>18</v>
      </c>
      <c r="E202" s="54" t="s">
        <v>21</v>
      </c>
      <c r="F202" s="54" t="s">
        <v>18</v>
      </c>
      <c r="G202" s="54" t="s">
        <v>22</v>
      </c>
      <c r="H202" s="54" t="s">
        <v>19</v>
      </c>
      <c r="I202" s="54" t="s">
        <v>24</v>
      </c>
      <c r="J202" s="54" t="s">
        <v>18</v>
      </c>
      <c r="K202" s="54" t="s">
        <v>18</v>
      </c>
      <c r="L202" s="54" t="s">
        <v>22</v>
      </c>
      <c r="M202" s="54" t="s">
        <v>40</v>
      </c>
      <c r="N202" s="54" t="s">
        <v>40</v>
      </c>
      <c r="O202" s="54" t="s">
        <v>40</v>
      </c>
      <c r="P202" s="54" t="s">
        <v>40</v>
      </c>
      <c r="Q202" s="54" t="s">
        <v>40</v>
      </c>
      <c r="R202" s="69" t="s">
        <v>111</v>
      </c>
      <c r="S202" s="55" t="s">
        <v>0</v>
      </c>
      <c r="T202" s="1">
        <v>1166.9000000000001</v>
      </c>
      <c r="U202" s="1">
        <v>1166.9000000000001</v>
      </c>
      <c r="V202" s="1">
        <v>1166.9000000000001</v>
      </c>
      <c r="W202" s="1">
        <v>1166.9000000000001</v>
      </c>
      <c r="X202" s="1">
        <v>1166.9000000000001</v>
      </c>
      <c r="Y202" s="1">
        <v>1166.9000000000001</v>
      </c>
      <c r="Z202" s="59">
        <f t="shared" si="60"/>
        <v>7001.4</v>
      </c>
      <c r="AA202" s="58">
        <v>2030</v>
      </c>
      <c r="AB202" s="101"/>
      <c r="AC202" s="87"/>
    </row>
    <row r="203" spans="1:30" ht="31.5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61" t="s">
        <v>158</v>
      </c>
      <c r="S203" s="118" t="s">
        <v>31</v>
      </c>
      <c r="T203" s="4">
        <v>1500</v>
      </c>
      <c r="U203" s="4">
        <v>1500</v>
      </c>
      <c r="V203" s="4">
        <v>1500</v>
      </c>
      <c r="W203" s="4">
        <v>1500</v>
      </c>
      <c r="X203" s="4">
        <v>1500</v>
      </c>
      <c r="Y203" s="4">
        <v>1500</v>
      </c>
      <c r="Z203" s="5">
        <f t="shared" si="60"/>
        <v>9000</v>
      </c>
      <c r="AA203" s="41">
        <v>2030</v>
      </c>
      <c r="AB203" s="105"/>
      <c r="AC203" s="87"/>
    </row>
    <row r="204" spans="1:30" ht="47.2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61" t="s">
        <v>159</v>
      </c>
      <c r="S204" s="118" t="s">
        <v>38</v>
      </c>
      <c r="T204" s="2">
        <v>1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45">
        <f t="shared" si="60"/>
        <v>6</v>
      </c>
      <c r="AA204" s="41">
        <v>2030</v>
      </c>
      <c r="AB204" s="112"/>
      <c r="AC204" s="87"/>
    </row>
    <row r="205" spans="1:30" ht="31.5" x14ac:dyDescent="0.25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21</v>
      </c>
      <c r="F205" s="54" t="s">
        <v>18</v>
      </c>
      <c r="G205" s="54" t="s">
        <v>22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22</v>
      </c>
      <c r="M205" s="54" t="s">
        <v>40</v>
      </c>
      <c r="N205" s="54" t="s">
        <v>40</v>
      </c>
      <c r="O205" s="54" t="s">
        <v>40</v>
      </c>
      <c r="P205" s="54" t="s">
        <v>40</v>
      </c>
      <c r="Q205" s="54" t="s">
        <v>40</v>
      </c>
      <c r="R205" s="69" t="s">
        <v>112</v>
      </c>
      <c r="S205" s="55" t="s">
        <v>0</v>
      </c>
      <c r="T205" s="1">
        <v>500.4</v>
      </c>
      <c r="U205" s="1">
        <v>500.4</v>
      </c>
      <c r="V205" s="1">
        <v>500.4</v>
      </c>
      <c r="W205" s="1">
        <v>500.4</v>
      </c>
      <c r="X205" s="1">
        <v>500.4</v>
      </c>
      <c r="Y205" s="1">
        <v>500.4</v>
      </c>
      <c r="Z205" s="59">
        <f t="shared" si="60"/>
        <v>3002.4</v>
      </c>
      <c r="AA205" s="58">
        <v>2030</v>
      </c>
      <c r="AB205" s="102"/>
      <c r="AC205" s="12"/>
    </row>
    <row r="206" spans="1:30" ht="31.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160</v>
      </c>
      <c r="S206" s="118" t="s">
        <v>31</v>
      </c>
      <c r="T206" s="3">
        <v>283</v>
      </c>
      <c r="U206" s="3">
        <v>283</v>
      </c>
      <c r="V206" s="3">
        <v>283</v>
      </c>
      <c r="W206" s="3">
        <v>283</v>
      </c>
      <c r="X206" s="3">
        <v>283</v>
      </c>
      <c r="Y206" s="3">
        <v>283</v>
      </c>
      <c r="Z206" s="5">
        <f t="shared" si="60"/>
        <v>1698</v>
      </c>
      <c r="AA206" s="41">
        <v>2030</v>
      </c>
      <c r="AB206" s="105"/>
      <c r="AC206" s="87"/>
    </row>
    <row r="207" spans="1:30" ht="47.2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61" t="s">
        <v>161</v>
      </c>
      <c r="S207" s="118" t="s">
        <v>38</v>
      </c>
      <c r="T207" s="44">
        <v>1</v>
      </c>
      <c r="U207" s="44">
        <v>1</v>
      </c>
      <c r="V207" s="44">
        <v>1</v>
      </c>
      <c r="W207" s="44">
        <v>1</v>
      </c>
      <c r="X207" s="44">
        <v>1</v>
      </c>
      <c r="Y207" s="44">
        <v>1</v>
      </c>
      <c r="Z207" s="45">
        <f t="shared" si="60"/>
        <v>6</v>
      </c>
      <c r="AA207" s="41">
        <v>2030</v>
      </c>
      <c r="AB207" s="112"/>
      <c r="AC207" s="87"/>
    </row>
    <row r="208" spans="1:30" ht="31.5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69" t="s">
        <v>179</v>
      </c>
      <c r="S208" s="55" t="s">
        <v>39</v>
      </c>
      <c r="T208" s="56">
        <v>1</v>
      </c>
      <c r="U208" s="56">
        <v>1</v>
      </c>
      <c r="V208" s="56">
        <v>1</v>
      </c>
      <c r="W208" s="56">
        <v>1</v>
      </c>
      <c r="X208" s="56">
        <v>1</v>
      </c>
      <c r="Y208" s="56">
        <v>1</v>
      </c>
      <c r="Z208" s="57">
        <v>1</v>
      </c>
      <c r="AA208" s="58">
        <v>2030</v>
      </c>
      <c r="AB208" s="102"/>
      <c r="AC208" s="12"/>
    </row>
    <row r="209" spans="1:32" ht="47.25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61" t="s">
        <v>181</v>
      </c>
      <c r="S209" s="135" t="s">
        <v>38</v>
      </c>
      <c r="T209" s="44">
        <v>8</v>
      </c>
      <c r="U209" s="44">
        <v>8</v>
      </c>
      <c r="V209" s="44">
        <v>8</v>
      </c>
      <c r="W209" s="44">
        <v>8</v>
      </c>
      <c r="X209" s="44">
        <v>8</v>
      </c>
      <c r="Y209" s="44">
        <v>8</v>
      </c>
      <c r="Z209" s="45">
        <f t="shared" si="60"/>
        <v>48</v>
      </c>
      <c r="AA209" s="41">
        <v>2030</v>
      </c>
      <c r="AB209" s="112"/>
      <c r="AC209" s="87"/>
    </row>
    <row r="210" spans="1:32" ht="31.5" x14ac:dyDescent="0.25">
      <c r="A210" s="46"/>
      <c r="B210" s="46"/>
      <c r="C210" s="46"/>
      <c r="D210" s="46"/>
      <c r="E210" s="46"/>
      <c r="F210" s="46"/>
      <c r="G210" s="46"/>
      <c r="H210" s="46" t="s">
        <v>19</v>
      </c>
      <c r="I210" s="46" t="s">
        <v>24</v>
      </c>
      <c r="J210" s="46" t="s">
        <v>18</v>
      </c>
      <c r="K210" s="46" t="s">
        <v>18</v>
      </c>
      <c r="L210" s="46" t="s">
        <v>24</v>
      </c>
      <c r="M210" s="46" t="s">
        <v>18</v>
      </c>
      <c r="N210" s="46" t="s">
        <v>18</v>
      </c>
      <c r="O210" s="46" t="s">
        <v>18</v>
      </c>
      <c r="P210" s="46" t="s">
        <v>18</v>
      </c>
      <c r="Q210" s="46" t="s">
        <v>18</v>
      </c>
      <c r="R210" s="73" t="s">
        <v>47</v>
      </c>
      <c r="S210" s="114" t="s">
        <v>0</v>
      </c>
      <c r="T210" s="113">
        <f>T212+T216</f>
        <v>44069.5</v>
      </c>
      <c r="U210" s="113">
        <f t="shared" ref="U210:Y210" si="69">U212+U216</f>
        <v>25660.400000000001</v>
      </c>
      <c r="V210" s="113">
        <f t="shared" si="69"/>
        <v>25660.400000000001</v>
      </c>
      <c r="W210" s="113">
        <f t="shared" si="69"/>
        <v>25660.400000000001</v>
      </c>
      <c r="X210" s="113">
        <f t="shared" si="69"/>
        <v>25660.400000000001</v>
      </c>
      <c r="Y210" s="113">
        <f t="shared" si="69"/>
        <v>25660.400000000001</v>
      </c>
      <c r="Z210" s="113">
        <f t="shared" si="60"/>
        <v>172371.49999999997</v>
      </c>
      <c r="AA210" s="114">
        <v>2030</v>
      </c>
    </row>
    <row r="211" spans="1:32" ht="31.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80" t="s">
        <v>113</v>
      </c>
      <c r="S211" s="118" t="s">
        <v>46</v>
      </c>
      <c r="T211" s="110">
        <f>T213</f>
        <v>2224</v>
      </c>
      <c r="U211" s="110">
        <f>U213</f>
        <v>2224</v>
      </c>
      <c r="V211" s="110">
        <f t="shared" ref="V211:Y211" si="70">V213</f>
        <v>2224</v>
      </c>
      <c r="W211" s="110">
        <f t="shared" si="70"/>
        <v>2224</v>
      </c>
      <c r="X211" s="110">
        <f t="shared" si="70"/>
        <v>2224</v>
      </c>
      <c r="Y211" s="110">
        <f t="shared" si="70"/>
        <v>2224</v>
      </c>
      <c r="Z211" s="111">
        <f t="shared" ref="Z211" si="71">Z213</f>
        <v>2224</v>
      </c>
      <c r="AA211" s="41">
        <v>2030</v>
      </c>
      <c r="AC211" s="12"/>
      <c r="AD211" s="12"/>
      <c r="AE211" s="12"/>
      <c r="AF211" s="12"/>
    </row>
    <row r="212" spans="1:32" ht="31.5" x14ac:dyDescent="0.25">
      <c r="A212" s="54" t="s">
        <v>18</v>
      </c>
      <c r="B212" s="54" t="s">
        <v>19</v>
      </c>
      <c r="C212" s="54" t="s">
        <v>24</v>
      </c>
      <c r="D212" s="54" t="s">
        <v>18</v>
      </c>
      <c r="E212" s="54" t="s">
        <v>21</v>
      </c>
      <c r="F212" s="54" t="s">
        <v>18</v>
      </c>
      <c r="G212" s="54" t="s">
        <v>22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24</v>
      </c>
      <c r="M212" s="54" t="s">
        <v>40</v>
      </c>
      <c r="N212" s="54" t="s">
        <v>40</v>
      </c>
      <c r="O212" s="54" t="s">
        <v>40</v>
      </c>
      <c r="P212" s="54" t="s">
        <v>40</v>
      </c>
      <c r="Q212" s="54" t="s">
        <v>40</v>
      </c>
      <c r="R212" s="128" t="s">
        <v>114</v>
      </c>
      <c r="S212" s="129" t="s">
        <v>0</v>
      </c>
      <c r="T212" s="59">
        <v>25660.400000000001</v>
      </c>
      <c r="U212" s="59">
        <v>25660.400000000001</v>
      </c>
      <c r="V212" s="59">
        <v>25660.400000000001</v>
      </c>
      <c r="W212" s="59">
        <v>25660.400000000001</v>
      </c>
      <c r="X212" s="59">
        <v>25660.400000000001</v>
      </c>
      <c r="Y212" s="59">
        <v>25660.400000000001</v>
      </c>
      <c r="Z212" s="59">
        <f>SUM(T212:Y212)</f>
        <v>153962.4</v>
      </c>
      <c r="AA212" s="58">
        <v>2030</v>
      </c>
      <c r="AB212" s="33"/>
    </row>
    <row r="213" spans="1:32" ht="31.5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77" t="s">
        <v>115</v>
      </c>
      <c r="S213" s="121" t="s">
        <v>46</v>
      </c>
      <c r="T213" s="2">
        <v>2224</v>
      </c>
      <c r="U213" s="2">
        <v>2224</v>
      </c>
      <c r="V213" s="2">
        <v>2224</v>
      </c>
      <c r="W213" s="2">
        <v>2224</v>
      </c>
      <c r="X213" s="2">
        <v>2224</v>
      </c>
      <c r="Y213" s="2">
        <v>2224</v>
      </c>
      <c r="Z213" s="45">
        <f>Y213</f>
        <v>2224</v>
      </c>
      <c r="AA213" s="41">
        <v>2030</v>
      </c>
      <c r="AB213" s="33"/>
    </row>
    <row r="214" spans="1:32" ht="31.5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77" t="s">
        <v>174</v>
      </c>
      <c r="S214" s="121" t="s">
        <v>38</v>
      </c>
      <c r="T214" s="2">
        <v>6453</v>
      </c>
      <c r="U214" s="2">
        <v>6453</v>
      </c>
      <c r="V214" s="2">
        <v>6453</v>
      </c>
      <c r="W214" s="2">
        <v>6453</v>
      </c>
      <c r="X214" s="2">
        <v>6453</v>
      </c>
      <c r="Y214" s="2">
        <v>6453</v>
      </c>
      <c r="Z214" s="45">
        <f>SUM(T214:Y214)</f>
        <v>38718</v>
      </c>
      <c r="AA214" s="41">
        <v>2030</v>
      </c>
      <c r="AB214" s="105"/>
      <c r="AC214" s="87"/>
    </row>
    <row r="215" spans="1:32" ht="47.25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77" t="s">
        <v>175</v>
      </c>
      <c r="S215" s="121" t="s">
        <v>38</v>
      </c>
      <c r="T215" s="2">
        <v>490</v>
      </c>
      <c r="U215" s="2">
        <v>550</v>
      </c>
      <c r="V215" s="2">
        <v>516</v>
      </c>
      <c r="W215" s="44">
        <v>500</v>
      </c>
      <c r="X215" s="2">
        <v>490</v>
      </c>
      <c r="Y215" s="2">
        <v>490</v>
      </c>
      <c r="Z215" s="45">
        <f>SUM(T215:Y215)</f>
        <v>3036</v>
      </c>
      <c r="AA215" s="41">
        <v>2030</v>
      </c>
      <c r="AB215" s="105"/>
      <c r="AC215" s="87"/>
    </row>
    <row r="216" spans="1:32" ht="31.5" x14ac:dyDescent="0.25">
      <c r="A216" s="54" t="s">
        <v>18</v>
      </c>
      <c r="B216" s="54" t="s">
        <v>19</v>
      </c>
      <c r="C216" s="54" t="s">
        <v>24</v>
      </c>
      <c r="D216" s="54" t="s">
        <v>18</v>
      </c>
      <c r="E216" s="54" t="s">
        <v>21</v>
      </c>
      <c r="F216" s="54" t="s">
        <v>18</v>
      </c>
      <c r="G216" s="54" t="s">
        <v>22</v>
      </c>
      <c r="H216" s="54" t="s">
        <v>19</v>
      </c>
      <c r="I216" s="54" t="s">
        <v>24</v>
      </c>
      <c r="J216" s="54" t="s">
        <v>18</v>
      </c>
      <c r="K216" s="54" t="s">
        <v>18</v>
      </c>
      <c r="L216" s="54" t="s">
        <v>24</v>
      </c>
      <c r="M216" s="54" t="s">
        <v>18</v>
      </c>
      <c r="N216" s="54" t="s">
        <v>18</v>
      </c>
      <c r="O216" s="54" t="s">
        <v>18</v>
      </c>
      <c r="P216" s="54" t="s">
        <v>24</v>
      </c>
      <c r="Q216" s="54" t="s">
        <v>22</v>
      </c>
      <c r="R216" s="117" t="s">
        <v>182</v>
      </c>
      <c r="S216" s="58" t="s">
        <v>0</v>
      </c>
      <c r="T216" s="59">
        <v>18409.099999999999</v>
      </c>
      <c r="U216" s="59">
        <f>4000-4000</f>
        <v>0</v>
      </c>
      <c r="V216" s="59">
        <v>0</v>
      </c>
      <c r="W216" s="59">
        <v>0</v>
      </c>
      <c r="X216" s="59">
        <v>0</v>
      </c>
      <c r="Y216" s="59">
        <v>0</v>
      </c>
      <c r="Z216" s="59">
        <f>SUM(T216:Y216)</f>
        <v>18409.099999999999</v>
      </c>
      <c r="AA216" s="58">
        <v>2025</v>
      </c>
      <c r="AB216" s="33"/>
      <c r="AC216" s="87"/>
    </row>
    <row r="217" spans="1:32" ht="31.5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176</v>
      </c>
      <c r="S217" s="41" t="s">
        <v>38</v>
      </c>
      <c r="T217" s="44">
        <v>8000</v>
      </c>
      <c r="U217" s="44">
        <v>0</v>
      </c>
      <c r="V217" s="44">
        <v>0</v>
      </c>
      <c r="W217" s="44">
        <v>0</v>
      </c>
      <c r="X217" s="44">
        <v>0</v>
      </c>
      <c r="Y217" s="44">
        <v>0</v>
      </c>
      <c r="Z217" s="49">
        <f>T217</f>
        <v>8000</v>
      </c>
      <c r="AA217" s="41">
        <v>2025</v>
      </c>
      <c r="AB217" s="33"/>
      <c r="AC217" s="89"/>
      <c r="AD217" s="89"/>
    </row>
    <row r="218" spans="1:32" ht="31.5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40" t="s">
        <v>67</v>
      </c>
      <c r="S218" s="83" t="s">
        <v>9</v>
      </c>
      <c r="T218" s="44">
        <v>100</v>
      </c>
      <c r="U218" s="44">
        <v>0</v>
      </c>
      <c r="V218" s="44">
        <v>0</v>
      </c>
      <c r="W218" s="44">
        <v>0</v>
      </c>
      <c r="X218" s="44">
        <v>0</v>
      </c>
      <c r="Y218" s="44">
        <v>0</v>
      </c>
      <c r="Z218" s="49">
        <v>100</v>
      </c>
      <c r="AA218" s="41">
        <v>2025</v>
      </c>
      <c r="AB218" s="33"/>
    </row>
    <row r="219" spans="1:32" ht="26.45" customHeight="1" x14ac:dyDescent="0.25">
      <c r="AA219" s="120"/>
    </row>
    <row r="220" spans="1:32" ht="52.9" customHeight="1" x14ac:dyDescent="0.25"/>
    <row r="221" spans="1:32" ht="40.15" customHeight="1" x14ac:dyDescent="0.25">
      <c r="A221" s="139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</row>
  </sheetData>
  <mergeCells count="23">
    <mergeCell ref="A2:AA2"/>
    <mergeCell ref="A3:AA3"/>
    <mergeCell ref="A4:AA4"/>
    <mergeCell ref="A1:AA1"/>
    <mergeCell ref="X5:AA5"/>
    <mergeCell ref="A6:AA6"/>
    <mergeCell ref="A7:AA7"/>
    <mergeCell ref="A8:AA8"/>
    <mergeCell ref="A10:Q10"/>
    <mergeCell ref="R10:R11"/>
    <mergeCell ref="S10:S11"/>
    <mergeCell ref="Z10:AA10"/>
    <mergeCell ref="A11:C11"/>
    <mergeCell ref="D11:E11"/>
    <mergeCell ref="F11:G11"/>
    <mergeCell ref="H11:Q11"/>
    <mergeCell ref="T10:Y10"/>
    <mergeCell ref="A221:AA221"/>
    <mergeCell ref="S178:S180"/>
    <mergeCell ref="S90:S92"/>
    <mergeCell ref="R178:R180"/>
    <mergeCell ref="R43:R46"/>
    <mergeCell ref="R90:R92"/>
  </mergeCells>
  <pageMargins left="0.35433070866141736" right="0.27559055118110237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2022-12-28T14:23:02Z</dcterms:modified>
</cp:coreProperties>
</file>